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alcdsb-my.sharepoint.com/personal/davies_alcdsb_on_ca/Documents/Documents/Ministry of Education/Mech_Ventilation/Sept_21_Standard_Report/"/>
    </mc:Choice>
  </mc:AlternateContent>
  <xr:revisionPtr revIDLastSave="0" documentId="8_{4368869D-1BF4-4C72-B311-9BC06CC86BAF}" xr6:coauthVersionLast="44" xr6:coauthVersionMax="44" xr10:uidLastSave="{00000000-0000-0000-0000-000000000000}"/>
  <bookViews>
    <workbookView xWindow="-19310" yWindow="660" windowWidth="19420" windowHeight="10420" tabRatio="801" xr2:uid="{4E001882-94D2-4561-8C24-2FC025358A5D}"/>
  </bookViews>
  <sheets>
    <sheet name="1. Board Ventilation Strategy" sheetId="6" r:id="rId1"/>
    <sheet name="2. Board Level Investments" sheetId="3" r:id="rId2"/>
    <sheet name="3. School Dashboard" sheetId="4" r:id="rId3"/>
    <sheet name="4. Board Level Worksheet" sheetId="2" state="hidden" r:id="rId4"/>
    <sheet name="5. School Level Worksheet" sheetId="7" state="hidden" r:id="rId5"/>
    <sheet name="Funding Tables" sheetId="8" state="hidden" r:id="rId6"/>
  </sheets>
  <definedNames>
    <definedName name="_xlnm._FilterDatabase" localSheetId="4" hidden="1">'5. School Level Worksheet'!$K$6:$N$47</definedName>
    <definedName name="School_Name">Table1[Name of School Facility]</definedName>
    <definedName name="Ventilation">HVAC_Type[HVAC System Type]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7" l="1"/>
  <c r="K19" i="2" l="1"/>
  <c r="L19" i="2"/>
  <c r="F18" i="2"/>
  <c r="E18" i="2"/>
  <c r="C18" i="2" s="1"/>
  <c r="D7" i="4" l="1"/>
  <c r="C26" i="2" l="1"/>
  <c r="C23" i="2"/>
  <c r="F16" i="4" l="1"/>
  <c r="I16" i="4"/>
  <c r="I15" i="4"/>
  <c r="E15" i="4" s="1"/>
  <c r="I14" i="4"/>
  <c r="E14" i="4" s="1"/>
  <c r="I13" i="4"/>
  <c r="E13" i="4" s="1"/>
  <c r="I12" i="4"/>
  <c r="E12" i="4" s="1"/>
  <c r="I11" i="4"/>
  <c r="E11" i="4" s="1"/>
  <c r="I10" i="4"/>
  <c r="E10" i="4" s="1"/>
  <c r="V4" i="8" l="1"/>
  <c r="V5" i="8"/>
  <c r="V6" i="8"/>
  <c r="V7" i="8"/>
  <c r="V8" i="8"/>
  <c r="V9" i="8"/>
  <c r="V10" i="8"/>
  <c r="V11" i="8"/>
  <c r="V12" i="8"/>
  <c r="V13" i="8"/>
  <c r="V14" i="8"/>
  <c r="V15" i="8"/>
  <c r="V16" i="8"/>
  <c r="V17" i="8"/>
  <c r="V18" i="8"/>
  <c r="V19" i="8"/>
  <c r="V20" i="8"/>
  <c r="V21" i="8"/>
  <c r="V22" i="8"/>
  <c r="V23" i="8"/>
  <c r="V24" i="8"/>
  <c r="V25" i="8"/>
  <c r="V26" i="8"/>
  <c r="V27" i="8"/>
  <c r="V28" i="8"/>
  <c r="V29" i="8"/>
  <c r="V30" i="8"/>
  <c r="V31" i="8"/>
  <c r="V32" i="8"/>
  <c r="V33" i="8"/>
  <c r="V34" i="8"/>
  <c r="V35" i="8"/>
  <c r="V36" i="8"/>
  <c r="V37" i="8"/>
  <c r="V38" i="8"/>
  <c r="V39" i="8"/>
  <c r="V40" i="8"/>
  <c r="V41" i="8"/>
  <c r="V42" i="8"/>
  <c r="V43" i="8"/>
  <c r="V44" i="8"/>
  <c r="V45" i="8"/>
  <c r="V46" i="8"/>
  <c r="V47" i="8"/>
  <c r="V48" i="8"/>
  <c r="V49" i="8"/>
  <c r="V50" i="8"/>
  <c r="V51" i="8"/>
  <c r="V52" i="8"/>
  <c r="V53" i="8"/>
  <c r="V54" i="8"/>
  <c r="V55" i="8"/>
  <c r="V56" i="8"/>
  <c r="V57" i="8"/>
  <c r="V58" i="8"/>
  <c r="V59" i="8"/>
  <c r="V60" i="8"/>
  <c r="V61" i="8"/>
  <c r="V62" i="8"/>
  <c r="M19" i="2" s="1"/>
  <c r="C19" i="2" s="1"/>
  <c r="V63" i="8"/>
  <c r="V64" i="8"/>
  <c r="V65" i="8"/>
  <c r="V66" i="8"/>
  <c r="V67" i="8"/>
  <c r="V68" i="8"/>
  <c r="V69" i="8"/>
  <c r="V70" i="8"/>
  <c r="V71" i="8"/>
  <c r="V72" i="8"/>
  <c r="V73" i="8"/>
  <c r="V74" i="8"/>
  <c r="V75" i="8"/>
  <c r="V76" i="8"/>
  <c r="V77" i="8"/>
  <c r="V78" i="8"/>
  <c r="V3" i="8"/>
  <c r="K4" i="8" l="1"/>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3" i="8"/>
  <c r="O4" i="8"/>
  <c r="O5" i="8"/>
  <c r="O6" i="8"/>
  <c r="O7" i="8"/>
  <c r="O8" i="8"/>
  <c r="O9" i="8"/>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3" i="8"/>
  <c r="M4" i="8"/>
  <c r="M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3" i="8"/>
  <c r="F11" i="4" l="1"/>
  <c r="F13" i="4"/>
  <c r="F10" i="4"/>
  <c r="F15" i="4"/>
  <c r="F14" i="4"/>
  <c r="F12" i="4"/>
</calcChain>
</file>

<file path=xl/sharedStrings.xml><?xml version="1.0" encoding="utf-8"?>
<sst xmlns="http://schemas.openxmlformats.org/spreadsheetml/2006/main" count="668" uniqueCount="270">
  <si>
    <t>Ventilation</t>
  </si>
  <si>
    <t>School Name</t>
  </si>
  <si>
    <t>Name of School Facility</t>
  </si>
  <si>
    <t>Building ID</t>
  </si>
  <si>
    <t>Type of School Facility Ventilation</t>
  </si>
  <si>
    <t>No</t>
  </si>
  <si>
    <t>Yes</t>
  </si>
  <si>
    <t>Higher grade filters installed</t>
  </si>
  <si>
    <t>Standalone HEPA filter units in place</t>
  </si>
  <si>
    <t xml:space="preserve"> Select Board Name</t>
  </si>
  <si>
    <t>Index</t>
  </si>
  <si>
    <t>DSBNo</t>
  </si>
  <si>
    <t>DSB Name</t>
  </si>
  <si>
    <t>London District Catholic School Board</t>
  </si>
  <si>
    <t>CSD du Nord-Est de l'Ontario</t>
  </si>
  <si>
    <t>CSD du Grand Nord de l'Ontario</t>
  </si>
  <si>
    <t>CS Viamonde</t>
  </si>
  <si>
    <t>CÉP de l'Est de l'Ontario</t>
  </si>
  <si>
    <t>CSD catholique des Grandes Rivières</t>
  </si>
  <si>
    <t>CSD catholique Franco-Nord</t>
  </si>
  <si>
    <t>CSD catholique du Nouvel-Ontario</t>
  </si>
  <si>
    <t>CSD catholique des Aurores boréales</t>
  </si>
  <si>
    <t>CS catholique Providence</t>
  </si>
  <si>
    <t>CS catholique Mon Avenir</t>
  </si>
  <si>
    <t>CSD catholique de l'Est ontarien</t>
  </si>
  <si>
    <t>CSD catholique du Centre-Est de l'Ontario</t>
  </si>
  <si>
    <t>Protestant SSB</t>
  </si>
  <si>
    <t>HVAC</t>
  </si>
  <si>
    <t>Windows</t>
  </si>
  <si>
    <t>Total $</t>
  </si>
  <si>
    <t>Board DropDownList</t>
  </si>
  <si>
    <t>Summer 2021</t>
  </si>
  <si>
    <t>21-22 SY</t>
  </si>
  <si>
    <t>5A</t>
  </si>
  <si>
    <t>5B</t>
  </si>
  <si>
    <t>6A</t>
  </si>
  <si>
    <t>6B</t>
  </si>
  <si>
    <t>30A</t>
  </si>
  <si>
    <t>30B</t>
  </si>
  <si>
    <t>33A</t>
  </si>
  <si>
    <t>33B</t>
  </si>
  <si>
    <t>34A</t>
  </si>
  <si>
    <t>34B</t>
  </si>
  <si>
    <t>60A</t>
  </si>
  <si>
    <t>60B</t>
  </si>
  <si>
    <t>Ventilation Funding</t>
  </si>
  <si>
    <t>Windows Funding</t>
  </si>
  <si>
    <t>SRA</t>
  </si>
  <si>
    <t>Project Count</t>
  </si>
  <si>
    <t>HEPA Units</t>
  </si>
  <si>
    <t>Facilities with No Mechanical Ventilation</t>
  </si>
  <si>
    <t>DSB Ontario North East</t>
  </si>
  <si>
    <t>Algoma DSB</t>
  </si>
  <si>
    <t>Rainbow DSB</t>
  </si>
  <si>
    <t>Near North DSB</t>
  </si>
  <si>
    <t>Keewatin-Patricia DSB</t>
  </si>
  <si>
    <t>Rainy River DSB</t>
  </si>
  <si>
    <t>Lakehead DSB</t>
  </si>
  <si>
    <t>Superior-Greenstone DSB</t>
  </si>
  <si>
    <t>Bluewater DSB</t>
  </si>
  <si>
    <t>Avon Maitland DSB</t>
  </si>
  <si>
    <t>Greater Essex County DSB</t>
  </si>
  <si>
    <t>Lambton Kent DSB</t>
  </si>
  <si>
    <t>Thames Valley DSB</t>
  </si>
  <si>
    <t>Toronto DSB</t>
  </si>
  <si>
    <t>Durham DSB</t>
  </si>
  <si>
    <t>Kawartha Pine Ridge DSB</t>
  </si>
  <si>
    <t>Trillium Lakelands DSB</t>
  </si>
  <si>
    <t>York Region DSB</t>
  </si>
  <si>
    <t>Simcoe County DSB</t>
  </si>
  <si>
    <t>Upper Grand DSB</t>
  </si>
  <si>
    <t>Peel DSB</t>
  </si>
  <si>
    <t>Halton DSB</t>
  </si>
  <si>
    <t>Hamilton-Wentworth DSB</t>
  </si>
  <si>
    <t>DSB of Niagara</t>
  </si>
  <si>
    <t>Grand Erie DSB</t>
  </si>
  <si>
    <t>Waterloo Region DSB</t>
  </si>
  <si>
    <t>Ottawa-Carleton DSB</t>
  </si>
  <si>
    <t>Upper Canada DSB</t>
  </si>
  <si>
    <t>Limestone DSB</t>
  </si>
  <si>
    <t>Renfrew County DSB</t>
  </si>
  <si>
    <t>Hastings and Prince Edward DSB</t>
  </si>
  <si>
    <t>Northeastern Catholic DSB</t>
  </si>
  <si>
    <t>Nipissing-Parry Sound Catholic DSB</t>
  </si>
  <si>
    <t>Huron-Superior Catholic DSB</t>
  </si>
  <si>
    <t>Sudbury Catholic DSB</t>
  </si>
  <si>
    <t>Northwest Catholic DSB</t>
  </si>
  <si>
    <t>Kenora Catholic DSB</t>
  </si>
  <si>
    <t>Thunder Bay Catholic DSB</t>
  </si>
  <si>
    <t>Superior North Catholic DSB</t>
  </si>
  <si>
    <t>Bruce-Grey Catholic DSB</t>
  </si>
  <si>
    <t>Huron Perth Catholic DSB</t>
  </si>
  <si>
    <t>Windsor-Essex Catholic DSB</t>
  </si>
  <si>
    <t>St. Clair Catholic DSB</t>
  </si>
  <si>
    <t>Toronto Catholic DSB</t>
  </si>
  <si>
    <t>Peterborough V N C Catholic DSB</t>
  </si>
  <si>
    <t>York Catholic DSB</t>
  </si>
  <si>
    <t>Dufferin-Peel Catholic DSB</t>
  </si>
  <si>
    <t>Simcoe Muskoka Catholic DSB</t>
  </si>
  <si>
    <t>Durham Catholic DSB</t>
  </si>
  <si>
    <t>Halton Catholic DSB</t>
  </si>
  <si>
    <t>Hamilton-Wentworth Catholic DSB</t>
  </si>
  <si>
    <t>Wellington Catholic DSB</t>
  </si>
  <si>
    <t>Waterloo Catholic DSB</t>
  </si>
  <si>
    <t>Niagara Catholic DSB</t>
  </si>
  <si>
    <t>Brant Haldimand Norfolk Catholic DSB</t>
  </si>
  <si>
    <t>Catholic DSB of Eastern Ontario</t>
  </si>
  <si>
    <t>Ottawa Catholic DSB</t>
  </si>
  <si>
    <t>Renfrew County Catholic DSB</t>
  </si>
  <si>
    <t>Algonquin and Lakeshore Catholic DSB</t>
  </si>
  <si>
    <t>James Bay Lowlands SSB</t>
  </si>
  <si>
    <t>Moose Factory Island DSAB</t>
  </si>
  <si>
    <t>Moosonee DSAB</t>
  </si>
  <si>
    <t>Identify your board strategy (in four bullets)</t>
  </si>
  <si>
    <t>Question</t>
  </si>
  <si>
    <t>Input Response:</t>
  </si>
  <si>
    <t>Ventilation Funding Allocated in 2021-22</t>
  </si>
  <si>
    <t>Investments and Projects</t>
  </si>
  <si>
    <t>TAB 1: Board Ventilation Strategy</t>
  </si>
  <si>
    <t>TAB 2: Board Level Investments</t>
  </si>
  <si>
    <t>Enter School Details</t>
  </si>
  <si>
    <t>Identify Ventilation Measures</t>
  </si>
  <si>
    <t>Yes/No/NA</t>
  </si>
  <si>
    <t>NA</t>
  </si>
  <si>
    <t>2020-21</t>
  </si>
  <si>
    <t>2021-22</t>
  </si>
  <si>
    <t>HEPA Funding</t>
  </si>
  <si>
    <t>$50M-Ventilation</t>
  </si>
  <si>
    <t>Ventilation Projects Completed (2020-21)</t>
  </si>
  <si>
    <t>$29.4M for filters and utilities</t>
  </si>
  <si>
    <t>Funding Sources (Please Complete Expenditure Details)</t>
  </si>
  <si>
    <t>The column titles for this worksheet are in rows 3, 7, 8, and 11. They span cells A3, A7, A8 through B8, and A11. The data spans cells A9 through B9, and A12 through A15.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</si>
  <si>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1, 3, 13, 15, 16, and 17. They span cells B1 through C1, B3, B13, E15 through P15, E16 through P16, and E17 through P17. The data spans cells A5 though C29, and E18 through P19.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</si>
  <si>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2, 4, and 5. They span cells A2 through N2, A4 through N4, and A5 through N5. The data spans cells A6 through O114. Cells A5 through M5 have Sort options.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</si>
  <si>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1 and 2. They span cells D1 through P1, and A2 through O2. The data spans cells A3 through P78.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</si>
  <si>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Aug 2020 $50M</t>
  </si>
  <si>
    <t>Feb 2021 $50M</t>
  </si>
  <si>
    <t>Funding for HEPA units</t>
  </si>
  <si>
    <t>HEPA units</t>
  </si>
  <si>
    <t>$29.4M for Filters</t>
  </si>
  <si>
    <t>Hepa Funding (Approx. $ value for HEPA units provided)</t>
  </si>
  <si>
    <t>X1000</t>
  </si>
  <si>
    <t>Running ventilation systems longer</t>
  </si>
  <si>
    <t>HVAC System Type</t>
  </si>
  <si>
    <t>Partial Mechanical Ventilation</t>
  </si>
  <si>
    <t xml:space="preserve">HEPA units deployed in portables, as needed </t>
  </si>
  <si>
    <t xml:space="preserve">Ventilation assessed </t>
  </si>
  <si>
    <t>Number of Schools Receiving an Investment (2020-21)</t>
  </si>
  <si>
    <t>Mechanical Ventilation</t>
  </si>
  <si>
    <t>The column titles for this worksheet are in rows 5, 6, 7, and 12. They span cells A5, A6, A7 through B7, and A12. The data spans cells A8 through B11, and A12 through B12.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</si>
  <si>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5, 7, and 9. They span cells A5, A7, and A9. The data spans cells B10 through F19. Cell D5 has Sort options.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</si>
  <si>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Board ID</t>
  </si>
  <si>
    <t>10066-1</t>
  </si>
  <si>
    <t>Our Lady of Fatima Catholic School</t>
  </si>
  <si>
    <t>Our Lady of Lourdes Catholic School</t>
  </si>
  <si>
    <t>Holy Cross Catholic Secondary School</t>
  </si>
  <si>
    <t>Holy Rosary Catholic School</t>
  </si>
  <si>
    <t>St. Francis of Assisi Catholic School</t>
  </si>
  <si>
    <t>Holy Name Catholic School</t>
  </si>
  <si>
    <t>St. John XXIII Catholic School</t>
  </si>
  <si>
    <t>Ecole Cathedrale Catholic School</t>
  </si>
  <si>
    <t>7864-1</t>
  </si>
  <si>
    <t>Sacred Heart Catholic School, Batawa</t>
  </si>
  <si>
    <t>10058-1</t>
  </si>
  <si>
    <t>Sacred Heart Catholic School, Wolfe Island</t>
  </si>
  <si>
    <t>8763-1</t>
  </si>
  <si>
    <t>St Carthagh Catholic School</t>
  </si>
  <si>
    <t>10063-1</t>
  </si>
  <si>
    <t>St Mary Catholic School, Read</t>
  </si>
  <si>
    <t>10061-1</t>
  </si>
  <si>
    <t>Ecole Early Years Campus</t>
  </si>
  <si>
    <t>7960-1</t>
  </si>
  <si>
    <t>Holy Name of Mary Catholic School</t>
  </si>
  <si>
    <t>10059-1</t>
  </si>
  <si>
    <t>10052-1</t>
  </si>
  <si>
    <t>Nicholson Catholic College</t>
  </si>
  <si>
    <t>10055-1</t>
  </si>
  <si>
    <t>7336-1</t>
  </si>
  <si>
    <t>St Gregory Catholic School</t>
  </si>
  <si>
    <t>10060-1</t>
  </si>
  <si>
    <t>St Joseph Catholic School</t>
  </si>
  <si>
    <t>10054-1</t>
  </si>
  <si>
    <t>St Martin Catholic School</t>
  </si>
  <si>
    <t>St Patrick Catholic School, Erinsville</t>
  </si>
  <si>
    <t>8761-1</t>
  </si>
  <si>
    <t>Archbishop O Sullivan Catholic School</t>
  </si>
  <si>
    <t>7443-1</t>
  </si>
  <si>
    <t>Georges Vanier Catholic School</t>
  </si>
  <si>
    <t>10051-1</t>
  </si>
  <si>
    <t>7156-1</t>
  </si>
  <si>
    <t>7169-1</t>
  </si>
  <si>
    <t>J J O'Neill Catholic School</t>
  </si>
  <si>
    <t>7271-1</t>
  </si>
  <si>
    <t>Loyola Community Learning Centre - Picton</t>
  </si>
  <si>
    <t>19489-1</t>
  </si>
  <si>
    <t>Loyola Community Learning Centre (Belleville)</t>
  </si>
  <si>
    <t>20142-1</t>
  </si>
  <si>
    <t>Loyola Community Learning Centre (Kingston)</t>
  </si>
  <si>
    <t>7229-1</t>
  </si>
  <si>
    <t>Loyola Community Learning Centre-Trenton (Annex)</t>
  </si>
  <si>
    <t>10361-1</t>
  </si>
  <si>
    <t>Mother Teresa Catholic School</t>
  </si>
  <si>
    <t>7497-1</t>
  </si>
  <si>
    <t>10053-1</t>
  </si>
  <si>
    <t>Our Lady of Mercy Catholic School</t>
  </si>
  <si>
    <t>10064-1</t>
  </si>
  <si>
    <t>Our Lady of Mount Carmel Catholic School</t>
  </si>
  <si>
    <t>7108-1</t>
  </si>
  <si>
    <t>Regiopolis - Notre Dame Catholic Secondary School</t>
  </si>
  <si>
    <t>7387-1</t>
  </si>
  <si>
    <t>Sacred Heart Catholic School,Marmora new</t>
  </si>
  <si>
    <t>10062-1</t>
  </si>
  <si>
    <t>St James Major Catholic School</t>
  </si>
  <si>
    <t>8762-1</t>
  </si>
  <si>
    <t>St Marguerite Bourgeoys Catholic School</t>
  </si>
  <si>
    <t>10168-1</t>
  </si>
  <si>
    <t>St Martha Catholic School</t>
  </si>
  <si>
    <t>7840-1</t>
  </si>
  <si>
    <t>St Mary Catholic School, Trenton</t>
  </si>
  <si>
    <t>10056-1</t>
  </si>
  <si>
    <t>St Michael Catholic School</t>
  </si>
  <si>
    <t>10055-2</t>
  </si>
  <si>
    <t>St Patrick Catholic School, Harrowsmith</t>
  </si>
  <si>
    <t>7944-1</t>
  </si>
  <si>
    <t>St Paul Catholic School, Kingston</t>
  </si>
  <si>
    <t>7951-1</t>
  </si>
  <si>
    <t>St Paul Catholic Secondary School</t>
  </si>
  <si>
    <t>10068-1</t>
  </si>
  <si>
    <t>St Theresa Catholic Secondary School</t>
  </si>
  <si>
    <t>10069-1</t>
  </si>
  <si>
    <t>St Thomas More Catholic School</t>
  </si>
  <si>
    <t>8036-1</t>
  </si>
  <si>
    <t>7163-2</t>
  </si>
  <si>
    <t>7201-1</t>
  </si>
  <si>
    <t>St. Peter Catholic School</t>
  </si>
  <si>
    <t>10068-2</t>
  </si>
  <si>
    <t>Number of Schools Receiving an Investment (2021-22)</t>
  </si>
  <si>
    <t>Ventilation System</t>
  </si>
  <si>
    <t>School boards are optimizing air quality in schools through improved ventilation and filtration. 
Implemented measures are dependent on the type of ventilation and feasibility within the context of school facilities and related building systems.
This is a key element in the multiple protective strategies being employed to reduce the risk of COVID-19 transmission and support healthier and safe learning environments for students and staff.</t>
  </si>
  <si>
    <t>Increased frequency of filter changes</t>
  </si>
  <si>
    <t>Increased fresh air intake (windows and/or mechanical ventilation systems)</t>
  </si>
  <si>
    <t xml:space="preserve">School Ventilation and Filtration Measures* </t>
  </si>
  <si>
    <t>*Some measures may not be feasible within the context of a school facility/site and related building systems.</t>
  </si>
  <si>
    <t>**High-Efficiency Particulate Air (HEPA)</t>
  </si>
  <si>
    <t xml:space="preserve">Standalone HEPA** filter units deployed in portables, as needed </t>
  </si>
  <si>
    <t>Mechanical Ventilation, 
Partial Mechanical Ventilation,
Non-Mechanical Ventilation (Natural Ventilation / Exhaust Only)</t>
  </si>
  <si>
    <t>Non-Mechanical Ventilation (Natural Ventilation / Exhaust Only)</t>
  </si>
  <si>
    <t>Numbers #</t>
  </si>
  <si>
    <t>Ventilation Funding Allocated in 2020-21</t>
  </si>
  <si>
    <t>ICIP-CVRIS (Spent)</t>
  </si>
  <si>
    <t>SCI 
(Spent on Ventilation)</t>
  </si>
  <si>
    <t>SRA 
(Spent on Ventilation)</t>
  </si>
  <si>
    <t>Other Board Funding (Spent on Ventilation)</t>
  </si>
  <si>
    <t xml:space="preserve">Standalone HEPA Filter Units Deployed          </t>
  </si>
  <si>
    <t>Ventilation Projects to be Completed (2021-22)</t>
  </si>
  <si>
    <t>These are drop down options →</t>
  </si>
  <si>
    <t>&lt;- Enter here</t>
  </si>
  <si>
    <t>&lt;- Calculated</t>
  </si>
  <si>
    <t>% of Schools Open and Operating Receiving an Investment (2020-21)</t>
  </si>
  <si>
    <t>% of Schools Open and Operating Receiving an Investment (2021-22)</t>
  </si>
  <si>
    <t>&lt;- Select</t>
  </si>
  <si>
    <t>Calculated fields (3.1, 3.2, 3.5 and 3.8)</t>
  </si>
  <si>
    <t>Legend</t>
  </si>
  <si>
    <t>Data entry field</t>
  </si>
  <si>
    <t>Calculated field</t>
  </si>
  <si>
    <t>Standalone HEPA** filter units in place, including HEPA filter units in portables, as needed</t>
  </si>
  <si>
    <t>Complete more regular preventative maintenance inspection and servicing of all equipment to optimize performance</t>
  </si>
  <si>
    <t>Upgrade filter ratings in mechanical equipment, as appropriate, and increase the frequency of filter replacement to improve air quality</t>
  </si>
  <si>
    <t>Adjust the settings of HVAC equipment, where possible, to increase the hours of operation of the ventilation equipment and the amount of fresh air supplied through the HVAC equipment</t>
  </si>
  <si>
    <t>Placement of stand-alone HEPA filtration units to meet or exceed Ministry of Education guidelines in all FDK and regular classrooms throughout the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</si>
</sst>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Red]\-&quot;$&quot;#,##0"/>
    <numFmt numFmtId="165" formatCode="&quot;$&quot;#,##0.00;[Red]\-&quot;$&quot;#,##0.00"/>
    <numFmt numFmtId="166" formatCode="_-* #,##0.00_-;\-* #,##0.00_-;_-* &quot;-&quot;??_-;_-@_-"/>
    <numFmt numFmtId="167" formatCode="_-* #,##0_-;\-* #,##0_-;_-* &quot;-&quot;??_-;_-@_-"/>
    <numFmt numFmtId="168" formatCode="&quot;$&quot;#,##0.0&quot;M&quot;"/>
  </numFmts>
  <fonts count="26" x14ac:knownFonts="1">
    <font>
      <sz val="11"/>
      <color theme="1"/>
      <name val="Calibri"/>
      <family val="2"/>
      <scheme val="minor"/>
    </font>
    <font>
      <sz val="11"/>
      <color theme="0"/>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b/>
      <sz val="11"/>
      <name val="Calibri"/>
      <family val="2"/>
      <scheme val="minor"/>
    </font>
    <font>
      <sz val="11"/>
      <name val="Calibri"/>
      <family val="2"/>
      <scheme val="minor"/>
    </font>
    <font>
      <sz val="11"/>
      <color rgb="FF3F3F76"/>
      <name val="Calibri"/>
      <family val="2"/>
      <scheme val="minor"/>
    </font>
    <font>
      <b/>
      <sz val="11"/>
      <color theme="0"/>
      <name val="Calibri"/>
      <family val="2"/>
      <scheme val="minor"/>
    </font>
    <font>
      <sz val="11"/>
      <color theme="1"/>
      <name val="Calibri"/>
      <family val="2"/>
      <scheme val="minor"/>
    </font>
    <font>
      <b/>
      <sz val="11"/>
      <color rgb="FFFA7D00"/>
      <name val="Calibri"/>
      <family val="2"/>
      <scheme val="minor"/>
    </font>
    <font>
      <sz val="10"/>
      <color theme="1"/>
      <name val="Calibri"/>
      <family val="2"/>
      <scheme val="minor"/>
    </font>
    <font>
      <b/>
      <sz val="11"/>
      <color rgb="FFC00000"/>
      <name val="Calibri"/>
      <family val="2"/>
      <scheme val="minor"/>
    </font>
    <font>
      <b/>
      <sz val="10"/>
      <color theme="0"/>
      <name val="Calibri"/>
      <family val="2"/>
      <scheme val="minor"/>
    </font>
    <font>
      <sz val="10"/>
      <color theme="0"/>
      <name val="Calibri"/>
      <family val="2"/>
      <scheme val="minor"/>
    </font>
    <font>
      <sz val="12"/>
      <color theme="0"/>
      <name val="Calibri"/>
      <family val="2"/>
      <scheme val="minor"/>
    </font>
    <font>
      <sz val="12"/>
      <color rgb="FFC00000"/>
      <name val="Calibri"/>
      <family val="2"/>
      <scheme val="minor"/>
    </font>
    <font>
      <sz val="8"/>
      <name val="Calibri"/>
      <family val="2"/>
      <scheme val="minor"/>
    </font>
    <font>
      <sz val="11"/>
      <color theme="1"/>
      <name val="Calibri"/>
      <family val="2"/>
    </font>
    <font>
      <sz val="12"/>
      <name val="Calibri"/>
      <family val="2"/>
      <scheme val="minor"/>
    </font>
    <font>
      <i/>
      <sz val="10"/>
      <name val="Calibri"/>
      <family val="2"/>
      <scheme val="minor"/>
    </font>
    <font>
      <i/>
      <sz val="10"/>
      <color theme="1"/>
      <name val="Calibri"/>
      <family val="2"/>
      <scheme val="minor"/>
    </font>
    <font>
      <sz val="10.5"/>
      <color rgb="FF222A35"/>
      <name val="Calibri"/>
      <family val="2"/>
      <scheme val="minor"/>
    </font>
  </fonts>
  <fills count="19">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3" tint="0.39994506668294322"/>
        <bgColor indexed="64"/>
      </patternFill>
    </fill>
    <fill>
      <patternFill patternType="solid">
        <fgColor theme="3" tint="0.39997558519241921"/>
        <bgColor indexed="64"/>
      </patternFill>
    </fill>
    <fill>
      <patternFill patternType="solid">
        <fgColor theme="5" tint="0.79998168889431442"/>
        <bgColor theme="4" tint="0.79998168889431442"/>
      </patternFill>
    </fill>
    <fill>
      <patternFill patternType="solid">
        <fgColor rgb="FFFFCC99"/>
      </patternFill>
    </fill>
    <fill>
      <patternFill patternType="solid">
        <fgColor rgb="FFF2F2F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C00000"/>
        <bgColor indexed="64"/>
      </patternFill>
    </fill>
    <fill>
      <patternFill patternType="solid">
        <fgColor theme="9" tint="0.79998168889431442"/>
        <bgColor indexed="65"/>
      </patternFill>
    </fill>
    <fill>
      <patternFill patternType="solid">
        <fgColor theme="1" tint="0.34998626667073579"/>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theme="4" tint="0.39997558519241921"/>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medium">
        <color theme="0" tint="-4.9989318521683403E-2"/>
      </bottom>
      <diagonal/>
    </border>
    <border>
      <left/>
      <right/>
      <top style="medium">
        <color indexed="64"/>
      </top>
      <bottom style="medium">
        <color theme="0" tint="-4.9989318521683403E-2"/>
      </bottom>
      <diagonal/>
    </border>
    <border>
      <left style="medium">
        <color theme="0"/>
      </left>
      <right/>
      <top style="medium">
        <color indexed="64"/>
      </top>
      <bottom style="medium">
        <color theme="0"/>
      </bottom>
      <diagonal/>
    </border>
    <border>
      <left/>
      <right/>
      <top style="medium">
        <color indexed="64"/>
      </top>
      <bottom style="medium">
        <color theme="0"/>
      </bottom>
      <diagonal/>
    </border>
    <border>
      <left style="medium">
        <color indexed="64"/>
      </left>
      <right/>
      <top style="medium">
        <color theme="0" tint="-4.9989318521683403E-2"/>
      </top>
      <bottom style="medium">
        <color indexed="64"/>
      </bottom>
      <diagonal/>
    </border>
    <border>
      <left/>
      <right/>
      <top style="medium">
        <color theme="0" tint="-4.9989318521683403E-2"/>
      </top>
      <bottom style="medium">
        <color indexed="64"/>
      </bottom>
      <diagonal/>
    </border>
    <border>
      <left style="medium">
        <color theme="0"/>
      </left>
      <right/>
      <top style="medium">
        <color theme="0"/>
      </top>
      <bottom style="medium">
        <color indexed="64"/>
      </bottom>
      <diagonal/>
    </border>
    <border>
      <left/>
      <right/>
      <top style="medium">
        <color theme="0"/>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rgb="FF7F7F7F"/>
      </right>
      <top style="thin">
        <color rgb="FF7F7F7F"/>
      </top>
      <bottom style="thin">
        <color rgb="FF7F7F7F"/>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rgb="FF7F7F7F"/>
      </left>
      <right style="thin">
        <color rgb="FF7F7F7F"/>
      </right>
      <top style="thin">
        <color indexed="64"/>
      </top>
      <bottom style="thin">
        <color indexed="64"/>
      </bottom>
      <diagonal/>
    </border>
    <border>
      <left style="medium">
        <color indexed="64"/>
      </left>
      <right style="thin">
        <color rgb="FF7F7F7F"/>
      </right>
      <top style="thin">
        <color rgb="FF7F7F7F"/>
      </top>
      <bottom style="medium">
        <color indexed="64"/>
      </bottom>
      <diagonal/>
    </border>
    <border>
      <left style="medium">
        <color indexed="64"/>
      </left>
      <right style="thin">
        <color rgb="FF7F7F7F"/>
      </right>
      <top style="medium">
        <color indexed="64"/>
      </top>
      <bottom style="thin">
        <color rgb="FF7F7F7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0" fillId="7" borderId="6" applyNumberFormat="0" applyAlignment="0" applyProtection="0"/>
    <xf numFmtId="0" fontId="13" fillId="8" borderId="6" applyNumberFormat="0" applyAlignment="0" applyProtection="0"/>
    <xf numFmtId="0" fontId="12" fillId="13" borderId="0" applyNumberFormat="0" applyBorder="0" applyAlignment="0" applyProtection="0"/>
    <xf numFmtId="166" fontId="12" fillId="0" borderId="0" applyFont="0" applyFill="0" applyBorder="0" applyAlignment="0" applyProtection="0"/>
    <xf numFmtId="9" fontId="12" fillId="0" borderId="0" applyFont="0" applyFill="0" applyBorder="0" applyAlignment="0" applyProtection="0"/>
  </cellStyleXfs>
  <cellXfs count="130">
    <xf numFmtId="0" fontId="0" fillId="0" borderId="0" xfId="0"/>
    <xf numFmtId="0" fontId="0" fillId="3" borderId="0" xfId="0" applyFill="1"/>
    <xf numFmtId="0" fontId="1" fillId="3" borderId="0" xfId="0" applyFont="1" applyFill="1"/>
    <xf numFmtId="0" fontId="4" fillId="3" borderId="2" xfId="0" applyFont="1" applyFill="1" applyBorder="1" applyAlignment="1">
      <alignment vertical="center"/>
    </xf>
    <xf numFmtId="0" fontId="4" fillId="3" borderId="3" xfId="0" applyFont="1" applyFill="1" applyBorder="1" applyAlignment="1">
      <alignment vertical="center"/>
    </xf>
    <xf numFmtId="0" fontId="2" fillId="3" borderId="2" xfId="0" applyFont="1" applyFill="1" applyBorder="1" applyAlignment="1">
      <alignment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1" fillId="3" borderId="3" xfId="0" applyFont="1" applyFill="1" applyBorder="1" applyAlignment="1">
      <alignment horizontal="center" vertical="center"/>
    </xf>
    <xf numFmtId="0" fontId="3" fillId="3" borderId="3" xfId="0" applyFont="1" applyFill="1" applyBorder="1" applyAlignment="1">
      <alignment vertical="center" wrapText="1"/>
    </xf>
    <xf numFmtId="0" fontId="1" fillId="3" borderId="0" xfId="0" applyFont="1" applyFill="1" applyBorder="1" applyAlignment="1">
      <alignment horizontal="center" vertical="center"/>
    </xf>
    <xf numFmtId="0" fontId="0" fillId="3" borderId="0" xfId="0" applyFill="1" applyBorder="1" applyAlignment="1">
      <alignment horizontal="left" vertical="center"/>
    </xf>
    <xf numFmtId="0" fontId="5" fillId="3" borderId="0" xfId="0" applyFont="1" applyFill="1" applyAlignment="1">
      <alignment vertical="center"/>
    </xf>
    <xf numFmtId="0" fontId="6" fillId="0" borderId="0" xfId="0" applyFont="1"/>
    <xf numFmtId="0" fontId="0" fillId="0" borderId="0" xfId="0" applyAlignment="1">
      <alignment horizontal="center"/>
    </xf>
    <xf numFmtId="0" fontId="6" fillId="6" borderId="0" xfId="0" applyFont="1" applyFill="1"/>
    <xf numFmtId="2" fontId="0" fillId="0" borderId="0" xfId="0" applyNumberFormat="1"/>
    <xf numFmtId="0" fontId="6" fillId="0" borderId="0" xfId="0" applyFont="1" applyAlignment="1">
      <alignment horizontal="center" vertical="center"/>
    </xf>
    <xf numFmtId="0" fontId="3" fillId="3" borderId="2" xfId="0" applyFont="1" applyFill="1" applyBorder="1" applyAlignment="1">
      <alignment vertical="center" wrapText="1"/>
    </xf>
    <xf numFmtId="0" fontId="6" fillId="6" borderId="0" xfId="0" applyFont="1" applyFill="1" applyAlignment="1">
      <alignment wrapText="1"/>
    </xf>
    <xf numFmtId="0" fontId="6" fillId="0" borderId="0" xfId="0" applyFont="1" applyAlignment="1">
      <alignment horizontal="left" vertical="center"/>
    </xf>
    <xf numFmtId="0" fontId="0" fillId="0" borderId="0" xfId="0" applyAlignment="1">
      <alignment horizontal="left"/>
    </xf>
    <xf numFmtId="0" fontId="10" fillId="7" borderId="6" xfId="1" applyAlignment="1">
      <alignment horizontal="left" vertical="center"/>
    </xf>
    <xf numFmtId="0" fontId="6" fillId="9" borderId="0" xfId="0" applyFont="1" applyFill="1" applyAlignment="1">
      <alignment horizontal="center" vertical="center"/>
    </xf>
    <xf numFmtId="0" fontId="6" fillId="9" borderId="0" xfId="0" applyFont="1" applyFill="1" applyAlignment="1">
      <alignment horizontal="left" vertical="center"/>
    </xf>
    <xf numFmtId="0" fontId="0" fillId="9" borderId="0" xfId="0" applyFill="1"/>
    <xf numFmtId="1" fontId="10" fillId="7" borderId="6" xfId="1" applyNumberFormat="1"/>
    <xf numFmtId="0" fontId="0" fillId="0" borderId="0" xfId="0" applyAlignment="1">
      <alignment horizontal="center" vertical="center"/>
    </xf>
    <xf numFmtId="0" fontId="0" fillId="0" borderId="0" xfId="0" applyAlignment="1">
      <alignment horizontal="left" vertical="center"/>
    </xf>
    <xf numFmtId="0" fontId="6" fillId="10" borderId="0" xfId="0" applyFont="1" applyFill="1" applyAlignment="1">
      <alignment horizontal="center" vertical="center"/>
    </xf>
    <xf numFmtId="0" fontId="6" fillId="10" borderId="0" xfId="0" applyFont="1" applyFill="1" applyAlignment="1">
      <alignment horizontal="left" vertical="center" wrapText="1"/>
    </xf>
    <xf numFmtId="0" fontId="6" fillId="10" borderId="0" xfId="0" applyFont="1" applyFill="1" applyAlignment="1">
      <alignment horizontal="left" vertical="center"/>
    </xf>
    <xf numFmtId="0" fontId="6" fillId="0" borderId="0" xfId="0" applyFont="1" applyAlignment="1">
      <alignment horizontal="left" wrapText="1"/>
    </xf>
    <xf numFmtId="0" fontId="11" fillId="12" borderId="0" xfId="0" applyFont="1" applyFill="1" applyAlignment="1">
      <alignment horizontal="center" vertical="center"/>
    </xf>
    <xf numFmtId="0" fontId="11" fillId="12" borderId="0" xfId="0" applyFont="1" applyFill="1" applyAlignment="1">
      <alignment horizontal="center"/>
    </xf>
    <xf numFmtId="0" fontId="0" fillId="0" borderId="0" xfId="0" applyFont="1" applyAlignment="1">
      <alignment horizontal="center"/>
    </xf>
    <xf numFmtId="0" fontId="11" fillId="12" borderId="7" xfId="0" applyFont="1" applyFill="1" applyBorder="1"/>
    <xf numFmtId="0" fontId="11" fillId="12" borderId="8" xfId="0" applyFont="1" applyFill="1" applyBorder="1"/>
    <xf numFmtId="0" fontId="11" fillId="12" borderId="8" xfId="0" applyFont="1" applyFill="1" applyBorder="1" applyAlignment="1">
      <alignment horizontal="left" vertical="center"/>
    </xf>
    <xf numFmtId="0" fontId="11" fillId="12" borderId="9" xfId="0" applyFont="1" applyFill="1" applyBorder="1" applyAlignment="1">
      <alignment horizontal="left" vertical="center"/>
    </xf>
    <xf numFmtId="0" fontId="11" fillId="12" borderId="10" xfId="0" applyFont="1" applyFill="1" applyBorder="1" applyAlignment="1">
      <alignment horizontal="left" vertical="center"/>
    </xf>
    <xf numFmtId="0" fontId="11" fillId="11" borderId="11" xfId="0" applyFont="1" applyFill="1" applyBorder="1" applyAlignment="1">
      <alignment horizontal="left" vertical="center" wrapText="1"/>
    </xf>
    <xf numFmtId="0" fontId="11" fillId="11" borderId="12" xfId="0" applyFont="1" applyFill="1" applyBorder="1" applyAlignment="1">
      <alignment horizontal="left" vertical="center" wrapText="1"/>
    </xf>
    <xf numFmtId="0" fontId="11" fillId="11" borderId="13" xfId="0" applyFont="1" applyFill="1" applyBorder="1" applyAlignment="1">
      <alignment horizontal="left" vertical="center" wrapText="1"/>
    </xf>
    <xf numFmtId="0" fontId="11" fillId="11" borderId="14" xfId="0" applyFont="1" applyFill="1" applyBorder="1" applyAlignment="1">
      <alignment horizontal="left" vertical="center" wrapText="1"/>
    </xf>
    <xf numFmtId="0" fontId="9" fillId="3" borderId="0" xfId="0" applyFont="1" applyFill="1" applyAlignment="1">
      <alignment horizontal="center" vertical="center"/>
    </xf>
    <xf numFmtId="0" fontId="3" fillId="3" borderId="4" xfId="0" applyFont="1" applyFill="1" applyBorder="1" applyAlignment="1">
      <alignment horizontal="right" vertical="center"/>
    </xf>
    <xf numFmtId="0" fontId="0" fillId="0" borderId="0" xfId="0" applyAlignment="1"/>
    <xf numFmtId="0" fontId="0" fillId="0" borderId="2" xfId="0" applyBorder="1"/>
    <xf numFmtId="0" fontId="6" fillId="0" borderId="2" xfId="0" applyFont="1" applyBorder="1" applyAlignment="1">
      <alignment horizontal="left" vertical="center"/>
    </xf>
    <xf numFmtId="0" fontId="6" fillId="0" borderId="2" xfId="0" applyFont="1" applyBorder="1" applyAlignment="1">
      <alignment horizontal="center" vertical="center"/>
    </xf>
    <xf numFmtId="0" fontId="0" fillId="14" borderId="0" xfId="0" applyFill="1" applyBorder="1"/>
    <xf numFmtId="0" fontId="0" fillId="14" borderId="22" xfId="0" applyFill="1" applyBorder="1"/>
    <xf numFmtId="0" fontId="0" fillId="14" borderId="23" xfId="0" applyFill="1" applyBorder="1"/>
    <xf numFmtId="0" fontId="0" fillId="14" borderId="24" xfId="0" applyFill="1" applyBorder="1"/>
    <xf numFmtId="0" fontId="14" fillId="0" borderId="0" xfId="0" applyFont="1" applyAlignment="1">
      <alignment horizontal="center"/>
    </xf>
    <xf numFmtId="0" fontId="0" fillId="14" borderId="28" xfId="0" applyFill="1" applyBorder="1"/>
    <xf numFmtId="0" fontId="0" fillId="14" borderId="30" xfId="0" applyFill="1" applyBorder="1"/>
    <xf numFmtId="0" fontId="0" fillId="9" borderId="19" xfId="0" applyFill="1" applyBorder="1" applyAlignment="1">
      <alignment horizontal="center" vertical="center" wrapText="1"/>
    </xf>
    <xf numFmtId="164" fontId="0" fillId="9" borderId="2" xfId="0" applyNumberFormat="1" applyFill="1" applyBorder="1" applyAlignment="1">
      <alignment horizontal="center" vertical="center" wrapText="1"/>
    </xf>
    <xf numFmtId="165" fontId="0" fillId="9" borderId="15" xfId="0" applyNumberFormat="1" applyFill="1" applyBorder="1" applyAlignment="1">
      <alignment horizontal="center" vertical="center"/>
    </xf>
    <xf numFmtId="0" fontId="0" fillId="0" borderId="0" xfId="0" applyFont="1" applyAlignment="1">
      <alignment horizontal="center" vertical="center"/>
    </xf>
    <xf numFmtId="0" fontId="14" fillId="0" borderId="0" xfId="0" applyFont="1" applyAlignment="1">
      <alignment horizontal="center" vertical="center"/>
    </xf>
    <xf numFmtId="0" fontId="6" fillId="0" borderId="0" xfId="0" applyFont="1" applyAlignment="1">
      <alignment vertical="top"/>
    </xf>
    <xf numFmtId="165" fontId="0" fillId="9" borderId="27" xfId="0" applyNumberFormat="1" applyFill="1" applyBorder="1" applyAlignment="1">
      <alignment vertical="center"/>
    </xf>
    <xf numFmtId="0" fontId="15" fillId="0" borderId="0" xfId="0" applyFont="1" applyAlignment="1">
      <alignment horizontal="center" vertical="center"/>
    </xf>
    <xf numFmtId="0" fontId="1" fillId="0" borderId="0" xfId="0" applyFont="1"/>
    <xf numFmtId="0" fontId="16" fillId="0" borderId="0" xfId="0" applyFont="1" applyAlignment="1">
      <alignment horizontal="left" vertical="top"/>
    </xf>
    <xf numFmtId="0" fontId="17" fillId="0" borderId="0" xfId="0" applyFont="1" applyAlignment="1">
      <alignment horizontal="left" vertical="top"/>
    </xf>
    <xf numFmtId="0" fontId="3" fillId="0" borderId="0" xfId="0" applyFont="1" applyAlignment="1">
      <alignment vertical="center"/>
    </xf>
    <xf numFmtId="0" fontId="18" fillId="0" borderId="0" xfId="0" applyFont="1" applyAlignment="1">
      <alignment vertical="center" shrinkToFit="1"/>
    </xf>
    <xf numFmtId="0" fontId="19" fillId="12" borderId="0" xfId="0" applyFont="1" applyFill="1" applyAlignment="1">
      <alignment vertical="center" shrinkToFit="1"/>
    </xf>
    <xf numFmtId="0" fontId="18" fillId="3" borderId="0" xfId="0" applyFont="1" applyFill="1" applyAlignment="1">
      <alignment vertical="center" shrinkToFit="1"/>
    </xf>
    <xf numFmtId="0" fontId="11" fillId="11" borderId="14" xfId="0" applyFont="1" applyFill="1" applyBorder="1" applyAlignment="1">
      <alignment horizontal="center" vertical="center" wrapText="1"/>
    </xf>
    <xf numFmtId="0" fontId="0" fillId="0" borderId="0" xfId="0" applyAlignment="1">
      <alignment vertical="center" wrapText="1"/>
    </xf>
    <xf numFmtId="167" fontId="0" fillId="0" borderId="0" xfId="4" applyNumberFormat="1" applyFont="1" applyAlignment="1">
      <alignment vertical="center" wrapText="1"/>
    </xf>
    <xf numFmtId="165" fontId="0" fillId="9" borderId="15" xfId="0" applyNumberFormat="1" applyFill="1" applyBorder="1" applyAlignment="1">
      <alignment horizontal="center" vertical="center" wrapText="1"/>
    </xf>
    <xf numFmtId="2" fontId="0" fillId="15" borderId="0" xfId="0" applyNumberFormat="1" applyFill="1"/>
    <xf numFmtId="0" fontId="0" fillId="15" borderId="0" xfId="0" applyFill="1"/>
    <xf numFmtId="3" fontId="0" fillId="15" borderId="0" xfId="0" applyNumberFormat="1" applyFill="1"/>
    <xf numFmtId="0" fontId="1" fillId="3" borderId="31" xfId="0" applyFont="1" applyFill="1" applyBorder="1" applyAlignment="1">
      <alignment horizontal="center" vertical="center"/>
    </xf>
    <xf numFmtId="0" fontId="21" fillId="0" borderId="0" xfId="0" applyFont="1"/>
    <xf numFmtId="0" fontId="10" fillId="7" borderId="6" xfId="1" applyNumberFormat="1" applyAlignment="1">
      <alignment horizontal="left" vertical="top" wrapText="1"/>
    </xf>
    <xf numFmtId="0" fontId="9" fillId="3" borderId="3" xfId="0" applyFont="1" applyFill="1" applyBorder="1" applyAlignment="1">
      <alignment horizontal="left" vertical="center"/>
    </xf>
    <xf numFmtId="0" fontId="10" fillId="7" borderId="32" xfId="1" applyBorder="1"/>
    <xf numFmtId="0" fontId="0" fillId="16" borderId="0" xfId="0" applyFill="1"/>
    <xf numFmtId="0" fontId="0" fillId="17" borderId="0" xfId="0" applyFill="1"/>
    <xf numFmtId="9" fontId="10" fillId="15" borderId="6" xfId="5" applyNumberFormat="1" applyFont="1" applyFill="1" applyBorder="1"/>
    <xf numFmtId="0" fontId="11" fillId="11" borderId="0" xfId="0" applyFont="1" applyFill="1" applyAlignment="1">
      <alignment horizontal="left" vertical="center" wrapText="1"/>
    </xf>
    <xf numFmtId="0" fontId="23" fillId="3" borderId="0" xfId="0" applyFont="1" applyFill="1"/>
    <xf numFmtId="0" fontId="24" fillId="3" borderId="0" xfId="0" applyFont="1" applyFill="1"/>
    <xf numFmtId="0" fontId="0" fillId="9" borderId="2" xfId="0" applyFill="1" applyBorder="1" applyAlignment="1">
      <alignment horizontal="center" vertical="center" wrapText="1"/>
    </xf>
    <xf numFmtId="0" fontId="0" fillId="9" borderId="20" xfId="0" applyFill="1" applyBorder="1" applyAlignment="1">
      <alignment horizontal="center" vertical="center" wrapText="1"/>
    </xf>
    <xf numFmtId="167" fontId="13" fillId="8" borderId="21" xfId="4" applyNumberFormat="1" applyFont="1" applyFill="1" applyBorder="1" applyAlignment="1">
      <alignment horizontal="center" vertical="center"/>
    </xf>
    <xf numFmtId="3" fontId="10" fillId="7" borderId="6" xfId="1" applyNumberFormat="1" applyBorder="1" applyAlignment="1">
      <alignment horizontal="center" vertical="center"/>
    </xf>
    <xf numFmtId="167" fontId="13" fillId="8" borderId="33" xfId="4" applyNumberFormat="1" applyFont="1" applyFill="1" applyBorder="1" applyAlignment="1">
      <alignment horizontal="center" vertical="center"/>
    </xf>
    <xf numFmtId="0" fontId="6" fillId="10" borderId="0" xfId="0" applyFont="1" applyFill="1" applyAlignment="1">
      <alignment horizontal="center" vertical="center" wrapText="1"/>
    </xf>
    <xf numFmtId="0" fontId="13" fillId="8" borderId="34" xfId="2" applyBorder="1"/>
    <xf numFmtId="0" fontId="0" fillId="0" borderId="26" xfId="0" applyBorder="1"/>
    <xf numFmtId="0" fontId="10" fillId="7" borderId="33" xfId="1" applyBorder="1"/>
    <xf numFmtId="0" fontId="0" fillId="0" borderId="30" xfId="0" applyBorder="1"/>
    <xf numFmtId="0" fontId="4" fillId="3" borderId="1" xfId="0" applyFont="1" applyFill="1" applyBorder="1" applyAlignment="1" applyProtection="1">
      <alignment vertical="center"/>
      <protection locked="0"/>
    </xf>
    <xf numFmtId="168" fontId="13" fillId="8" borderId="6" xfId="2" applyNumberFormat="1" applyAlignment="1">
      <alignment vertical="center"/>
    </xf>
    <xf numFmtId="0" fontId="0" fillId="4" borderId="0" xfId="0" applyFill="1" applyAlignment="1">
      <alignment horizontal="center"/>
    </xf>
    <xf numFmtId="0" fontId="22" fillId="0" borderId="0" xfId="0" applyFont="1" applyAlignment="1">
      <alignment horizontal="center" vertical="center" wrapText="1"/>
    </xf>
    <xf numFmtId="0" fontId="0" fillId="0" borderId="0" xfId="0" applyAlignment="1">
      <alignment horizontal="center"/>
    </xf>
    <xf numFmtId="0" fontId="25" fillId="0" borderId="0" xfId="0" applyFont="1" applyAlignment="1">
      <alignment horizontal="center" wrapText="1"/>
    </xf>
    <xf numFmtId="0" fontId="0" fillId="5" borderId="0" xfId="0" applyFill="1" applyAlignment="1">
      <alignment horizont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0" fillId="0" borderId="1" xfId="0" applyFill="1" applyBorder="1" applyAlignment="1">
      <alignment horizontal="left" vertical="center"/>
    </xf>
    <xf numFmtId="0" fontId="0" fillId="0" borderId="2" xfId="0" applyFill="1" applyBorder="1" applyAlignment="1">
      <alignment horizontal="lef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11" fillId="12" borderId="29" xfId="3" applyFont="1" applyFill="1" applyBorder="1" applyAlignment="1">
      <alignment horizontal="center"/>
    </xf>
    <xf numFmtId="0" fontId="11" fillId="12" borderId="25" xfId="3" applyFont="1" applyFill="1" applyBorder="1" applyAlignment="1">
      <alignment horizontal="center"/>
    </xf>
    <xf numFmtId="0" fontId="11" fillId="12" borderId="26" xfId="3" applyFont="1" applyFill="1" applyBorder="1" applyAlignment="1">
      <alignment horizontal="center"/>
    </xf>
    <xf numFmtId="0" fontId="8" fillId="9" borderId="16" xfId="0" applyFont="1" applyFill="1" applyBorder="1" applyAlignment="1">
      <alignment horizontal="center"/>
    </xf>
    <xf numFmtId="0" fontId="8" fillId="9" borderId="17" xfId="0" applyFont="1" applyFill="1" applyBorder="1" applyAlignment="1">
      <alignment horizontal="center"/>
    </xf>
    <xf numFmtId="0" fontId="8" fillId="9" borderId="18" xfId="0" applyFont="1" applyFill="1" applyBorder="1" applyAlignment="1">
      <alignment horizontal="center"/>
    </xf>
    <xf numFmtId="0" fontId="6" fillId="9" borderId="16" xfId="0" applyFont="1" applyFill="1" applyBorder="1" applyAlignment="1">
      <alignment horizontal="center"/>
    </xf>
    <xf numFmtId="0" fontId="6" fillId="9" borderId="17" xfId="0" applyFont="1" applyFill="1" applyBorder="1" applyAlignment="1">
      <alignment horizontal="center"/>
    </xf>
    <xf numFmtId="0" fontId="6" fillId="9" borderId="18" xfId="0" applyFont="1" applyFill="1" applyBorder="1" applyAlignment="1">
      <alignment horizontal="center"/>
    </xf>
    <xf numFmtId="0" fontId="7" fillId="18" borderId="35" xfId="0" applyFont="1" applyFill="1" applyBorder="1" applyAlignment="1">
      <alignment horizontal="center"/>
    </xf>
    <xf numFmtId="0" fontId="7" fillId="18" borderId="36" xfId="0" applyFont="1" applyFill="1" applyBorder="1" applyAlignment="1">
      <alignment horizontal="center"/>
    </xf>
    <xf numFmtId="0" fontId="8" fillId="0" borderId="0" xfId="0" applyFont="1" applyAlignment="1">
      <alignment horizontal="center" vertical="center"/>
    </xf>
    <xf numFmtId="0" fontId="8" fillId="0" borderId="5" xfId="0" applyFont="1" applyBorder="1" applyAlignment="1">
      <alignment horizontal="center" vertical="center"/>
    </xf>
  </cellXfs>
  <cellStyles count="6">
    <cellStyle name="20% - Accent6" xfId="3" builtinId="50"/>
    <cellStyle name="Calculation" xfId="2" builtinId="22"/>
    <cellStyle name="Comma" xfId="4" builtinId="3"/>
    <cellStyle name="Input" xfId="1" builtinId="20"/>
    <cellStyle name="Normal" xfId="0" builtinId="0"/>
    <cellStyle name="Percent" xfId="5" builtinId="5"/>
  </cellStyles>
  <dxfs count="14">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0.34998626667073579"/>
        </patternFill>
      </fill>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3" tint="-0.499984740745262"/>
        </patternFill>
      </fill>
      <alignment horizontal="left" vertical="center" textRotation="0" wrapText="1" indent="0" justifyLastLine="0" shrinkToFit="0" readingOrder="0"/>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460375</xdr:colOff>
      <xdr:row>12</xdr:row>
      <xdr:rowOff>185734</xdr:rowOff>
    </xdr:from>
    <xdr:to>
      <xdr:col>3</xdr:col>
      <xdr:colOff>688975</xdr:colOff>
      <xdr:row>15</xdr:row>
      <xdr:rowOff>7934</xdr:rowOff>
    </xdr:to>
    <xdr:sp macro="" textlink="">
      <xdr:nvSpPr>
        <xdr:cNvPr id="7" name="TextBox 6">
          <a:extLst>
            <a:ext uri="{FF2B5EF4-FFF2-40B4-BE49-F238E27FC236}">
              <a16:creationId xmlns:a16="http://schemas.microsoft.com/office/drawing/2014/main" id="{886A914A-2467-43B9-99BD-27DFDFEE02D1}"/>
            </a:ext>
          </a:extLst>
        </xdr:cNvPr>
        <xdr:cNvSpPr txBox="1"/>
      </xdr:nvSpPr>
      <xdr:spPr>
        <a:xfrm>
          <a:off x="2155825" y="3748084"/>
          <a:ext cx="1343025" cy="39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400" b="1"/>
            <a:t>Ventilation</a:t>
          </a:r>
        </a:p>
      </xdr:txBody>
    </xdr:sp>
    <xdr:clientData/>
  </xdr:twoCellAnchor>
  <xdr:twoCellAnchor>
    <xdr:from>
      <xdr:col>5</xdr:col>
      <xdr:colOff>506413</xdr:colOff>
      <xdr:row>12</xdr:row>
      <xdr:rowOff>176209</xdr:rowOff>
    </xdr:from>
    <xdr:to>
      <xdr:col>6</xdr:col>
      <xdr:colOff>735013</xdr:colOff>
      <xdr:row>14</xdr:row>
      <xdr:rowOff>188909</xdr:rowOff>
    </xdr:to>
    <xdr:sp macro="" textlink="">
      <xdr:nvSpPr>
        <xdr:cNvPr id="10" name="TextBox 9">
          <a:extLst>
            <a:ext uri="{FF2B5EF4-FFF2-40B4-BE49-F238E27FC236}">
              <a16:creationId xmlns:a16="http://schemas.microsoft.com/office/drawing/2014/main" id="{D09E55CF-868D-493C-BD6A-12D041422ABF}"/>
            </a:ext>
          </a:extLst>
        </xdr:cNvPr>
        <xdr:cNvSpPr txBox="1"/>
      </xdr:nvSpPr>
      <xdr:spPr>
        <a:xfrm>
          <a:off x="5545138" y="3738559"/>
          <a:ext cx="1343025" cy="39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400" b="1"/>
            <a:t>Filtration</a:t>
          </a:r>
        </a:p>
      </xdr:txBody>
    </xdr:sp>
    <xdr:clientData/>
  </xdr:twoCellAnchor>
  <xdr:twoCellAnchor>
    <xdr:from>
      <xdr:col>2</xdr:col>
      <xdr:colOff>664618</xdr:colOff>
      <xdr:row>1</xdr:row>
      <xdr:rowOff>26989</xdr:rowOff>
    </xdr:from>
    <xdr:to>
      <xdr:col>6</xdr:col>
      <xdr:colOff>752475</xdr:colOff>
      <xdr:row>1</xdr:row>
      <xdr:rowOff>726281</xdr:rowOff>
    </xdr:to>
    <xdr:grpSp>
      <xdr:nvGrpSpPr>
        <xdr:cNvPr id="17" name="Group 16">
          <a:extLst>
            <a:ext uri="{FF2B5EF4-FFF2-40B4-BE49-F238E27FC236}">
              <a16:creationId xmlns:a16="http://schemas.microsoft.com/office/drawing/2014/main" id="{C3362751-C880-4DBF-B446-DB3ED3EC9C5C}"/>
            </a:ext>
            <a:ext uri="{C183D7F6-B498-43B3-948B-1728B52AA6E4}">
              <adec:decorative xmlns:adec="http://schemas.microsoft.com/office/drawing/2017/decorative" val="1"/>
            </a:ext>
          </a:extLst>
        </xdr:cNvPr>
        <xdr:cNvGrpSpPr/>
      </xdr:nvGrpSpPr>
      <xdr:grpSpPr>
        <a:xfrm>
          <a:off x="2379118" y="233364"/>
          <a:ext cx="4586832" cy="696117"/>
          <a:chOff x="2336185" y="211667"/>
          <a:chExt cx="4332067" cy="686371"/>
        </a:xfrm>
      </xdr:grpSpPr>
      <xdr:sp macro="" textlink="">
        <xdr:nvSpPr>
          <xdr:cNvPr id="18" name="TextBox 17">
            <a:extLst>
              <a:ext uri="{FF2B5EF4-FFF2-40B4-BE49-F238E27FC236}">
                <a16:creationId xmlns:a16="http://schemas.microsoft.com/office/drawing/2014/main" id="{35099957-76E7-4730-AC62-3EDE31F6C738}"/>
              </a:ext>
            </a:extLst>
          </xdr:cNvPr>
          <xdr:cNvSpPr txBox="1"/>
        </xdr:nvSpPr>
        <xdr:spPr>
          <a:xfrm>
            <a:off x="2336185" y="605882"/>
            <a:ext cx="4273551" cy="292156"/>
          </a:xfrm>
          <a:prstGeom prst="rect">
            <a:avLst/>
          </a:prstGeom>
          <a:solidFill>
            <a:schemeClr val="tx2">
              <a:lumMod val="60000"/>
              <a:lumOff val="4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all">
                <a:solidFill>
                  <a:schemeClr val="bg1"/>
                </a:solidFill>
                <a:latin typeface="+mn-lt"/>
              </a:rPr>
              <a:t>School</a:t>
            </a:r>
            <a:r>
              <a:rPr lang="en-CA" sz="1800" b="1" cap="all" baseline="0">
                <a:solidFill>
                  <a:schemeClr val="bg1"/>
                </a:solidFill>
                <a:latin typeface="+mn-lt"/>
              </a:rPr>
              <a:t> Board Ventilation Profile</a:t>
            </a:r>
            <a:endParaRPr lang="en-CA" sz="1800" b="1" cap="all">
              <a:solidFill>
                <a:srgbClr val="FF0000"/>
              </a:solidFill>
              <a:latin typeface="+mn-lt"/>
            </a:endParaRPr>
          </a:p>
        </xdr:txBody>
      </xdr:sp>
      <xdr:sp macro="" textlink="'4. Board Level Worksheet'!$C$5">
        <xdr:nvSpPr>
          <xdr:cNvPr id="19" name="TextBox 18">
            <a:extLst>
              <a:ext uri="{FF2B5EF4-FFF2-40B4-BE49-F238E27FC236}">
                <a16:creationId xmlns:a16="http://schemas.microsoft.com/office/drawing/2014/main" id="{CECA79BC-3E0D-4278-8FF4-9F00FA5EE97F}"/>
              </a:ext>
            </a:extLst>
          </xdr:cNvPr>
          <xdr:cNvSpPr txBox="1"/>
        </xdr:nvSpPr>
        <xdr:spPr>
          <a:xfrm>
            <a:off x="2384742" y="211667"/>
            <a:ext cx="4283510" cy="403564"/>
          </a:xfrm>
          <a:prstGeom prst="rect">
            <a:avLst/>
          </a:prstGeom>
          <a:solidFill>
            <a:schemeClr val="tx2">
              <a:lumMod val="60000"/>
              <a:lumOff val="4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EA6465F3-455C-42D7-9642-DFF01C0F3E93}" type="TxLink">
              <a:rPr lang="en-US" sz="1800" b="1" i="0" u="none" strike="noStrike" cap="all">
                <a:solidFill>
                  <a:schemeClr val="bg1"/>
                </a:solidFill>
                <a:latin typeface="+mn-lt"/>
                <a:ea typeface="+mn-ea"/>
                <a:cs typeface="Calibri"/>
              </a:rPr>
              <a:pPr marL="0" indent="0" algn="ctr"/>
              <a:t>Algonquin and Lakeshore Catholic DSB</a:t>
            </a:fld>
            <a:endParaRPr lang="en-CA" sz="1800" b="1" cap="all">
              <a:solidFill>
                <a:schemeClr val="bg1"/>
              </a:solidFill>
              <a:latin typeface="+mn-lt"/>
              <a:ea typeface="+mn-ea"/>
              <a:cs typeface="+mn-cs"/>
            </a:endParaRPr>
          </a:p>
        </xdr:txBody>
      </xdr:sp>
    </xdr:grpSp>
    <xdr:clientData/>
  </xdr:twoCellAnchor>
  <xdr:twoCellAnchor editAs="oneCell">
    <xdr:from>
      <xdr:col>1</xdr:col>
      <xdr:colOff>48419</xdr:colOff>
      <xdr:row>1</xdr:row>
      <xdr:rowOff>30162</xdr:rowOff>
    </xdr:from>
    <xdr:to>
      <xdr:col>1</xdr:col>
      <xdr:colOff>744538</xdr:colOff>
      <xdr:row>1</xdr:row>
      <xdr:rowOff>726281</xdr:rowOff>
    </xdr:to>
    <xdr:pic>
      <xdr:nvPicPr>
        <xdr:cNvPr id="24" name="Graphic 23" descr="Checklist">
          <a:extLst>
            <a:ext uri="{FF2B5EF4-FFF2-40B4-BE49-F238E27FC236}">
              <a16:creationId xmlns:a16="http://schemas.microsoft.com/office/drawing/2014/main" id="{EA6F82F3-5A82-4327-AFA4-0CA15275FEF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 r="-2752"/>
        <a:stretch/>
      </xdr:blipFill>
      <xdr:spPr>
        <a:xfrm>
          <a:off x="631825" y="220662"/>
          <a:ext cx="696119" cy="696119"/>
        </a:xfrm>
        <a:prstGeom prst="rect">
          <a:avLst/>
        </a:prstGeom>
      </xdr:spPr>
    </xdr:pic>
    <xdr:clientData/>
  </xdr:twoCellAnchor>
  <xdr:twoCellAnchor>
    <xdr:from>
      <xdr:col>0</xdr:col>
      <xdr:colOff>552450</xdr:colOff>
      <xdr:row>6</xdr:row>
      <xdr:rowOff>152399</xdr:rowOff>
    </xdr:from>
    <xdr:to>
      <xdr:col>8</xdr:col>
      <xdr:colOff>57150</xdr:colOff>
      <xdr:row>36</xdr:row>
      <xdr:rowOff>3174</xdr:rowOff>
    </xdr:to>
    <xdr:grpSp>
      <xdr:nvGrpSpPr>
        <xdr:cNvPr id="4" name="Group 3">
          <a:extLst>
            <a:ext uri="{FF2B5EF4-FFF2-40B4-BE49-F238E27FC236}">
              <a16:creationId xmlns:a16="http://schemas.microsoft.com/office/drawing/2014/main" id="{A5253C3C-2DC1-4FE8-81E6-FAA48CDFBAE5}"/>
            </a:ext>
          </a:extLst>
        </xdr:cNvPr>
        <xdr:cNvGrpSpPr/>
      </xdr:nvGrpSpPr>
      <xdr:grpSpPr>
        <a:xfrm>
          <a:off x="552450" y="2393949"/>
          <a:ext cx="7962900" cy="5959475"/>
          <a:chOff x="552450" y="2381249"/>
          <a:chExt cx="7962900" cy="5943600"/>
        </a:xfrm>
      </xdr:grpSpPr>
      <xdr:sp macro="" textlink="">
        <xdr:nvSpPr>
          <xdr:cNvPr id="15" name="TextBox 14">
            <a:extLst>
              <a:ext uri="{FF2B5EF4-FFF2-40B4-BE49-F238E27FC236}">
                <a16:creationId xmlns:a16="http://schemas.microsoft.com/office/drawing/2014/main" id="{D139C2A8-6180-4ABA-B942-52FE9C15BD97}"/>
              </a:ext>
              <a:ext uri="{C183D7F6-B498-43B3-948B-1728B52AA6E4}">
                <adec:decorative xmlns:adec="http://schemas.microsoft.com/office/drawing/2017/decorative" val="1"/>
              </a:ext>
            </a:extLst>
          </xdr:cNvPr>
          <xdr:cNvSpPr txBox="1"/>
        </xdr:nvSpPr>
        <xdr:spPr>
          <a:xfrm>
            <a:off x="552450" y="2381249"/>
            <a:ext cx="7962900" cy="5943600"/>
          </a:xfrm>
          <a:prstGeom prst="rect">
            <a:avLst/>
          </a:prstGeom>
          <a:solidFill>
            <a:schemeClr val="lt1"/>
          </a:solidFill>
          <a:ln w="22225" cap="flat" cmpd="sng" algn="ctr">
            <a:solidFill>
              <a:schemeClr val="accent3"/>
            </a:solidFill>
            <a:prstDash val="solid"/>
            <a:round/>
            <a:headEnd type="none" w="med" len="med"/>
            <a:tailEnd type="none" w="med" len="med"/>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accent3"/>
          </a:fontRef>
        </xdr:style>
        <xdr:txBody>
          <a:bodyPr vertOverflow="clip" horzOverflow="clip" wrap="square" rtlCol="0" anchor="t"/>
          <a:lstStyle/>
          <a:p>
            <a:endParaRPr lang="en-CA" sz="1100"/>
          </a:p>
        </xdr:txBody>
      </xdr:sp>
      <xdr:sp macro="" textlink="">
        <xdr:nvSpPr>
          <xdr:cNvPr id="3" name="Rectangle 2">
            <a:extLst>
              <a:ext uri="{FF2B5EF4-FFF2-40B4-BE49-F238E27FC236}">
                <a16:creationId xmlns:a16="http://schemas.microsoft.com/office/drawing/2014/main" id="{4C728A5B-617A-4541-A16F-4DD6EEDDA380}"/>
              </a:ext>
            </a:extLst>
          </xdr:cNvPr>
          <xdr:cNvSpPr/>
        </xdr:nvSpPr>
        <xdr:spPr>
          <a:xfrm>
            <a:off x="1253334" y="2452692"/>
            <a:ext cx="6633210" cy="450215"/>
          </a:xfrm>
          <a:prstGeom prst="rect">
            <a:avLst/>
          </a:prstGeom>
          <a:solidFill>
            <a:schemeClr val="accent1">
              <a:lumMod val="50000"/>
            </a:schemeClr>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Measures to help reduce transmission risk in indoor settings</a:t>
            </a:r>
            <a:endParaRPr lang="en-CA" sz="1100">
              <a:effectLst/>
              <a:ea typeface="Calibri" panose="020F0502020204030204" pitchFamily="34" charset="0"/>
              <a:cs typeface="Times New Roman" panose="02020603050405020304" pitchFamily="18" charset="0"/>
            </a:endParaRPr>
          </a:p>
        </xdr:txBody>
      </xdr:sp>
      <xdr:cxnSp macro="">
        <xdr:nvCxnSpPr>
          <xdr:cNvPr id="5" name="Straight Connector 4">
            <a:extLst>
              <a:ext uri="{FF2B5EF4-FFF2-40B4-BE49-F238E27FC236}">
                <a16:creationId xmlns:a16="http://schemas.microsoft.com/office/drawing/2014/main" id="{21E6DD6D-951F-4C53-9D4F-32E53CB42F7C}"/>
              </a:ext>
              <a:ext uri="{C183D7F6-B498-43B3-948B-1728B52AA6E4}">
                <adec:decorative xmlns:adec="http://schemas.microsoft.com/office/drawing/2017/decorative" val="1"/>
              </a:ext>
            </a:extLst>
          </xdr:cNvPr>
          <xdr:cNvCxnSpPr/>
        </xdr:nvCxnSpPr>
        <xdr:spPr>
          <a:xfrm>
            <a:off x="4562872" y="3001745"/>
            <a:ext cx="6746" cy="212984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pic>
        <xdr:nvPicPr>
          <xdr:cNvPr id="6" name="Picture 5">
            <a:extLst>
              <a:ext uri="{FF2B5EF4-FFF2-40B4-BE49-F238E27FC236}">
                <a16:creationId xmlns:a16="http://schemas.microsoft.com/office/drawing/2014/main" id="{0D292A51-7F46-43B3-B01E-18D6612CDA0E}"/>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3"/>
          <a:srcRect l="5334" t="11002" r="3988" b="13322"/>
          <a:stretch/>
        </xdr:blipFill>
        <xdr:spPr>
          <a:xfrm>
            <a:off x="2418557" y="3218657"/>
            <a:ext cx="838966" cy="762000"/>
          </a:xfrm>
          <a:prstGeom prst="rect">
            <a:avLst/>
          </a:prstGeom>
        </xdr:spPr>
      </xdr:pic>
      <xdr:sp macro="" textlink="">
        <xdr:nvSpPr>
          <xdr:cNvPr id="8" name="TextBox 7">
            <a:extLst>
              <a:ext uri="{FF2B5EF4-FFF2-40B4-BE49-F238E27FC236}">
                <a16:creationId xmlns:a16="http://schemas.microsoft.com/office/drawing/2014/main" id="{F296007B-E067-4A66-9386-95BA03CADA2C}"/>
              </a:ext>
            </a:extLst>
          </xdr:cNvPr>
          <xdr:cNvSpPr txBox="1"/>
        </xdr:nvSpPr>
        <xdr:spPr>
          <a:xfrm>
            <a:off x="920750" y="4455317"/>
            <a:ext cx="3416300" cy="856203"/>
          </a:xfrm>
          <a:prstGeom prst="rect">
            <a:avLst/>
          </a:prstGeom>
          <a:solidFill>
            <a:schemeClr val="accent1">
              <a:lumMod val="20000"/>
              <a:lumOff val="80000"/>
            </a:schemeClr>
          </a:solidFill>
          <a:ln w="9525" cmpd="sng">
            <a:solidFill>
              <a:schemeClr val="accent1">
                <a:lumMod val="20000"/>
                <a:lumOff val="80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tx2"/>
                </a:solidFill>
              </a:rPr>
              <a:t>Ventilation:</a:t>
            </a:r>
            <a:r>
              <a:rPr lang="en-US" sz="1200" baseline="0">
                <a:solidFill>
                  <a:schemeClr val="tx2"/>
                </a:solidFill>
              </a:rPr>
              <a:t> </a:t>
            </a:r>
            <a:r>
              <a:rPr lang="en-US" sz="1200">
                <a:solidFill>
                  <a:schemeClr val="tx2"/>
                </a:solidFill>
              </a:rPr>
              <a:t>Increasing the flow of outdoor/fresh air for diluting the concentration of any infectious particles.</a:t>
            </a:r>
          </a:p>
        </xdr:txBody>
      </xdr:sp>
      <xdr:pic>
        <xdr:nvPicPr>
          <xdr:cNvPr id="9" name="Picture 8">
            <a:extLst>
              <a:ext uri="{FF2B5EF4-FFF2-40B4-BE49-F238E27FC236}">
                <a16:creationId xmlns:a16="http://schemas.microsoft.com/office/drawing/2014/main" id="{0595DB82-6084-4D69-8626-5FCD74410A2A}"/>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4"/>
          <a:srcRect l="24584" t="11707" r="13211" b="9911"/>
          <a:stretch/>
        </xdr:blipFill>
        <xdr:spPr>
          <a:xfrm>
            <a:off x="5867401" y="3247231"/>
            <a:ext cx="761999" cy="773433"/>
          </a:xfrm>
          <a:prstGeom prst="rect">
            <a:avLst/>
          </a:prstGeom>
        </xdr:spPr>
      </xdr:pic>
      <xdr:sp macro="" textlink="">
        <xdr:nvSpPr>
          <xdr:cNvPr id="11" name="TextBox 10">
            <a:extLst>
              <a:ext uri="{FF2B5EF4-FFF2-40B4-BE49-F238E27FC236}">
                <a16:creationId xmlns:a16="http://schemas.microsoft.com/office/drawing/2014/main" id="{F462A389-A2C4-4E6C-A0DE-F3E5D63EFDE0}"/>
              </a:ext>
            </a:extLst>
          </xdr:cNvPr>
          <xdr:cNvSpPr txBox="1"/>
        </xdr:nvSpPr>
        <xdr:spPr>
          <a:xfrm>
            <a:off x="4758531" y="4467224"/>
            <a:ext cx="3416300" cy="854264"/>
          </a:xfrm>
          <a:prstGeom prst="rect">
            <a:avLst/>
          </a:prstGeom>
          <a:solidFill>
            <a:schemeClr val="accent1">
              <a:lumMod val="20000"/>
              <a:lumOff val="80000"/>
            </a:schemeClr>
          </a:solidFill>
          <a:ln w="9525" cmpd="sng">
            <a:solidFill>
              <a:schemeClr val="accent1">
                <a:lumMod val="20000"/>
                <a:lumOff val="80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a:solidFill>
                  <a:schemeClr val="tx2"/>
                </a:solidFill>
                <a:effectLst/>
                <a:ea typeface="+mn-ea"/>
              </a:rPr>
              <a:t>Filtration: Involves the use of different types of fibrous media designed to remove particles from the airstream.</a:t>
            </a:r>
          </a:p>
        </xdr:txBody>
      </xdr:sp>
      <xdr:grpSp>
        <xdr:nvGrpSpPr>
          <xdr:cNvPr id="2" name="Group 1">
            <a:extLst>
              <a:ext uri="{FF2B5EF4-FFF2-40B4-BE49-F238E27FC236}">
                <a16:creationId xmlns:a16="http://schemas.microsoft.com/office/drawing/2014/main" id="{BACC1907-E475-4B4B-83E3-22886B753E57}"/>
              </a:ext>
            </a:extLst>
          </xdr:cNvPr>
          <xdr:cNvGrpSpPr/>
        </xdr:nvGrpSpPr>
        <xdr:grpSpPr>
          <a:xfrm>
            <a:off x="1029951" y="5468940"/>
            <a:ext cx="7070272" cy="2598735"/>
            <a:chOff x="1055351" y="5395915"/>
            <a:chExt cx="7375072" cy="2509835"/>
          </a:xfrm>
        </xdr:grpSpPr>
        <xdr:sp macro="" textlink="">
          <xdr:nvSpPr>
            <xdr:cNvPr id="12" name="Rectangle 11">
              <a:extLst>
                <a:ext uri="{FF2B5EF4-FFF2-40B4-BE49-F238E27FC236}">
                  <a16:creationId xmlns:a16="http://schemas.microsoft.com/office/drawing/2014/main" id="{6F098B0E-1640-4B01-BFBB-F4DDAA4AA609}"/>
                </a:ext>
              </a:extLst>
            </xdr:cNvPr>
            <xdr:cNvSpPr/>
          </xdr:nvSpPr>
          <xdr:spPr>
            <a:xfrm>
              <a:off x="1055351" y="5603897"/>
              <a:ext cx="7375072" cy="2301853"/>
            </a:xfrm>
            <a:prstGeom prst="rect">
              <a:avLst/>
            </a:prstGeom>
            <a:solidFill>
              <a:schemeClr val="bg1"/>
            </a:solidFill>
            <a:ln w="22225">
              <a:solidFill>
                <a:schemeClr val="bg1">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sp macro="" textlink="">
          <xdr:nvSpPr>
            <xdr:cNvPr id="13" name="Rectangle 12">
              <a:extLst>
                <a:ext uri="{FF2B5EF4-FFF2-40B4-BE49-F238E27FC236}">
                  <a16:creationId xmlns:a16="http://schemas.microsoft.com/office/drawing/2014/main" id="{BF9282B8-1301-465F-815D-E16F0BCA4FBB}"/>
                </a:ext>
              </a:extLst>
            </xdr:cNvPr>
            <xdr:cNvSpPr/>
          </xdr:nvSpPr>
          <xdr:spPr>
            <a:xfrm>
              <a:off x="2175319" y="5395915"/>
              <a:ext cx="5306976" cy="347651"/>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SCHOOL Board Ventilation Strategy</a:t>
              </a:r>
              <a:endParaRPr lang="en-CA" sz="1100">
                <a:effectLst/>
                <a:ea typeface="Calibri" panose="020F0502020204030204" pitchFamily="34" charset="0"/>
                <a:cs typeface="Times New Roman" panose="02020603050405020304" pitchFamily="18" charset="0"/>
              </a:endParaRPr>
            </a:p>
          </xdr:txBody>
        </xdr:sp>
        <xdr:sp macro="" textlink="'4. Board Level Worksheet'!$C$8">
          <xdr:nvSpPr>
            <xdr:cNvPr id="23" name="TextBox 22">
              <a:extLst>
                <a:ext uri="{FF2B5EF4-FFF2-40B4-BE49-F238E27FC236}">
                  <a16:creationId xmlns:a16="http://schemas.microsoft.com/office/drawing/2014/main" id="{3A0BDAB4-FD40-4C3B-A8FE-FA6198569BCE}"/>
                </a:ext>
              </a:extLst>
            </xdr:cNvPr>
            <xdr:cNvSpPr txBox="1"/>
          </xdr:nvSpPr>
          <xdr:spPr>
            <a:xfrm>
              <a:off x="1214864" y="5796208"/>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3E6FA2A9-4517-4F2F-B35C-EC6509AA3838}"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Complete more regular preventative maintenance inspection and servicing of all equipment to optimize performance</a:t>
              </a:fld>
              <a:endParaRPr lang="en-US" sz="1200">
                <a:solidFill>
                  <a:sysClr val="windowText" lastClr="000000"/>
                </a:solidFill>
              </a:endParaRPr>
            </a:p>
          </xdr:txBody>
        </xdr:sp>
        <xdr:sp macro="" textlink="'4. Board Level Worksheet'!$C$10">
          <xdr:nvSpPr>
            <xdr:cNvPr id="29" name="TextBox 28">
              <a:extLst>
                <a:ext uri="{FF2B5EF4-FFF2-40B4-BE49-F238E27FC236}">
                  <a16:creationId xmlns:a16="http://schemas.microsoft.com/office/drawing/2014/main" id="{4B5226C8-1A7E-4816-8F8C-876218F9948A}"/>
                </a:ext>
              </a:extLst>
            </xdr:cNvPr>
            <xdr:cNvSpPr txBox="1"/>
          </xdr:nvSpPr>
          <xdr:spPr>
            <a:xfrm>
              <a:off x="1214864" y="6838298"/>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B2F82698-EDB4-477E-AB4C-7575174C9B66}"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Adjust the settings of HVAC equipment, where possible, to increase the hours of operation of the ventilation equipment and the amount of fresh air supplied through the HVAC equipment</a:t>
              </a:fld>
              <a:endParaRPr lang="en-US" sz="1200">
                <a:solidFill>
                  <a:sysClr val="windowText" lastClr="000000"/>
                </a:solidFill>
              </a:endParaRPr>
            </a:p>
          </xdr:txBody>
        </xdr:sp>
        <xdr:sp macro="" textlink="'4. Board Level Worksheet'!$C$11">
          <xdr:nvSpPr>
            <xdr:cNvPr id="32" name="TextBox 31">
              <a:extLst>
                <a:ext uri="{FF2B5EF4-FFF2-40B4-BE49-F238E27FC236}">
                  <a16:creationId xmlns:a16="http://schemas.microsoft.com/office/drawing/2014/main" id="{C409DC04-1F4A-4E86-93BA-4814425B7D54}"/>
                </a:ext>
              </a:extLst>
            </xdr:cNvPr>
            <xdr:cNvSpPr txBox="1"/>
          </xdr:nvSpPr>
          <xdr:spPr>
            <a:xfrm>
              <a:off x="1214864" y="7317671"/>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B877D246-BF0E-47EE-B119-50FA40B6826E}"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Placement of stand-alone HEPA filtration units to meet or exceed Ministry of Education guidelines in all FDK and regular classrooms throughout the board</a:t>
              </a:fld>
              <a:endParaRPr lang="en-US" sz="1200">
                <a:solidFill>
                  <a:sysClr val="windowText" lastClr="000000"/>
                </a:solidFill>
              </a:endParaRPr>
            </a:p>
          </xdr:txBody>
        </xdr:sp>
        <xdr:sp macro="" textlink="'4. Board Level Worksheet'!$C$9">
          <xdr:nvSpPr>
            <xdr:cNvPr id="25" name="TextBox 24">
              <a:extLst>
                <a:ext uri="{FF2B5EF4-FFF2-40B4-BE49-F238E27FC236}">
                  <a16:creationId xmlns:a16="http://schemas.microsoft.com/office/drawing/2014/main" id="{BE976239-1C36-45D2-861A-ED2D6AA9558A}"/>
                </a:ext>
              </a:extLst>
            </xdr:cNvPr>
            <xdr:cNvSpPr txBox="1"/>
          </xdr:nvSpPr>
          <xdr:spPr>
            <a:xfrm>
              <a:off x="1214864" y="6265864"/>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01510CFA-31D4-4749-B132-0CA5E24D404B}"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Upgrade filter ratings in mechanical equipment, as appropriate, and increase the frequency of filter replacement to improve air quality</a:t>
              </a:fld>
              <a:endParaRPr lang="en-US" sz="1200">
                <a:solidFill>
                  <a:sysClr val="windowText" lastClr="000000"/>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56091</xdr:colOff>
      <xdr:row>6</xdr:row>
      <xdr:rowOff>109009</xdr:rowOff>
    </xdr:from>
    <xdr:to>
      <xdr:col>13</xdr:col>
      <xdr:colOff>542925</xdr:colOff>
      <xdr:row>31</xdr:row>
      <xdr:rowOff>41275</xdr:rowOff>
    </xdr:to>
    <xdr:sp macro="" textlink="">
      <xdr:nvSpPr>
        <xdr:cNvPr id="3" name="Rectangle 2">
          <a:extLst>
            <a:ext uri="{FF2B5EF4-FFF2-40B4-BE49-F238E27FC236}">
              <a16:creationId xmlns:a16="http://schemas.microsoft.com/office/drawing/2014/main" id="{9C36CF3C-BEF0-45F1-BC02-8FB7CE87C1B4}"/>
            </a:ext>
            <a:ext uri="{C183D7F6-B498-43B3-948B-1728B52AA6E4}">
              <adec:decorative xmlns:adec="http://schemas.microsoft.com/office/drawing/2017/decorative" val="1"/>
            </a:ext>
          </a:extLst>
        </xdr:cNvPr>
        <xdr:cNvSpPr/>
      </xdr:nvSpPr>
      <xdr:spPr>
        <a:xfrm>
          <a:off x="313266" y="1337734"/>
          <a:ext cx="9173634" cy="4694766"/>
        </a:xfrm>
        <a:prstGeom prst="rect">
          <a:avLst/>
        </a:prstGeom>
        <a:solidFill>
          <a:schemeClr val="bg1">
            <a:lumMod val="95000"/>
          </a:schemeClr>
        </a:solidFill>
        <a:ln w="22225" cap="rnd">
          <a:solidFill>
            <a:schemeClr val="bg1">
              <a:lumMod val="85000"/>
            </a:schemeClr>
          </a:solidFill>
          <a:round/>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3173</xdr:colOff>
      <xdr:row>0</xdr:row>
      <xdr:rowOff>82550</xdr:rowOff>
    </xdr:from>
    <xdr:to>
      <xdr:col>14</xdr:col>
      <xdr:colOff>0</xdr:colOff>
      <xdr:row>4</xdr:row>
      <xdr:rowOff>31329</xdr:rowOff>
    </xdr:to>
    <xdr:grpSp>
      <xdr:nvGrpSpPr>
        <xdr:cNvPr id="4" name="Group 3" descr="decorative element">
          <a:extLst>
            <a:ext uri="{FF2B5EF4-FFF2-40B4-BE49-F238E27FC236}">
              <a16:creationId xmlns:a16="http://schemas.microsoft.com/office/drawing/2014/main" id="{B98C00F6-7C37-4AF3-8F6B-62ECDF236904}"/>
            </a:ext>
          </a:extLst>
        </xdr:cNvPr>
        <xdr:cNvGrpSpPr/>
      </xdr:nvGrpSpPr>
      <xdr:grpSpPr>
        <a:xfrm>
          <a:off x="269873" y="81280"/>
          <a:ext cx="9610727" cy="783169"/>
          <a:chOff x="-11209" y="81349"/>
          <a:chExt cx="6840014" cy="969508"/>
        </a:xfrm>
        <a:solidFill>
          <a:schemeClr val="tx2">
            <a:lumMod val="60000"/>
            <a:lumOff val="40000"/>
          </a:schemeClr>
        </a:solidFill>
      </xdr:grpSpPr>
      <xdr:sp macro="" textlink="">
        <xdr:nvSpPr>
          <xdr:cNvPr id="5" name="Rectangle 4">
            <a:extLst>
              <a:ext uri="{FF2B5EF4-FFF2-40B4-BE49-F238E27FC236}">
                <a16:creationId xmlns:a16="http://schemas.microsoft.com/office/drawing/2014/main" id="{18B30662-CB19-4F64-B715-A43436FBBABD}"/>
              </a:ext>
            </a:extLst>
          </xdr:cNvPr>
          <xdr:cNvSpPr/>
        </xdr:nvSpPr>
        <xdr:spPr>
          <a:xfrm>
            <a:off x="-11209" y="81349"/>
            <a:ext cx="6840014" cy="969508"/>
          </a:xfrm>
          <a:prstGeom prst="rect">
            <a:avLst/>
          </a:prstGeom>
          <a:gr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CA"/>
          </a:p>
        </xdr:txBody>
      </xdr:sp>
      <xdr:sp macro="" textlink="">
        <xdr:nvSpPr>
          <xdr:cNvPr id="6" name="Text Box 261">
            <a:extLst>
              <a:ext uri="{FF2B5EF4-FFF2-40B4-BE49-F238E27FC236}">
                <a16:creationId xmlns:a16="http://schemas.microsoft.com/office/drawing/2014/main" id="{135A8F8A-DA82-4DC7-B082-56797B7CE5AA}"/>
              </a:ext>
            </a:extLst>
          </xdr:cNvPr>
          <xdr:cNvSpPr txBox="1">
            <a:spLocks noChangeArrowheads="1"/>
          </xdr:cNvSpPr>
        </xdr:nvSpPr>
        <xdr:spPr bwMode="auto">
          <a:xfrm>
            <a:off x="1924831" y="571909"/>
            <a:ext cx="3055430" cy="413411"/>
          </a:xfrm>
          <a:prstGeom prst="rect">
            <a:avLst/>
          </a:prstGeom>
          <a:grp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en-US" sz="1800" b="1" kern="1400" spc="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School Board Ventilation </a:t>
            </a:r>
            <a:r>
              <a:rPr lang="en-US" sz="1800" b="1" kern="1400" cap="small" spc="0" baseline="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Profile</a:t>
            </a:r>
            <a:endParaRPr lang="en-CA" sz="1800" kern="1400" cap="small" spc="-50" baseline="0">
              <a:effectLst/>
              <a:latin typeface="Calibri Light" panose="020F0302020204030204" pitchFamily="34" charset="0"/>
              <a:ea typeface="Times New Roman" panose="02020603050405020304" pitchFamily="18" charset="0"/>
              <a:cs typeface="Times New Roman" panose="02020603050405020304" pitchFamily="18" charset="0"/>
            </a:endParaRPr>
          </a:p>
        </xdr:txBody>
      </xdr:sp>
    </xdr:grpSp>
    <xdr:clientData/>
  </xdr:twoCellAnchor>
  <xdr:twoCellAnchor editAs="oneCell">
    <xdr:from>
      <xdr:col>1</xdr:col>
      <xdr:colOff>47625</xdr:colOff>
      <xdr:row>0</xdr:row>
      <xdr:rowOff>142876</xdr:rowOff>
    </xdr:from>
    <xdr:to>
      <xdr:col>2</xdr:col>
      <xdr:colOff>46566</xdr:colOff>
      <xdr:row>3</xdr:row>
      <xdr:rowOff>213996</xdr:rowOff>
    </xdr:to>
    <xdr:pic>
      <xdr:nvPicPr>
        <xdr:cNvPr id="7" name="Graphic 20" descr="Checklist">
          <a:extLst>
            <a:ext uri="{FF2B5EF4-FFF2-40B4-BE49-F238E27FC236}">
              <a16:creationId xmlns:a16="http://schemas.microsoft.com/office/drawing/2014/main" id="{C96B1CA0-D4E0-43DE-8D5E-870C88C4BC26}"/>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25" y="142876"/>
          <a:ext cx="713316" cy="673100"/>
        </a:xfrm>
        <a:prstGeom prst="rect">
          <a:avLst/>
        </a:prstGeom>
      </xdr:spPr>
    </xdr:pic>
    <xdr:clientData/>
  </xdr:twoCellAnchor>
  <xdr:twoCellAnchor>
    <xdr:from>
      <xdr:col>4</xdr:col>
      <xdr:colOff>314325</xdr:colOff>
      <xdr:row>0</xdr:row>
      <xdr:rowOff>114300</xdr:rowOff>
    </xdr:from>
    <xdr:to>
      <xdr:col>10</xdr:col>
      <xdr:colOff>295275</xdr:colOff>
      <xdr:row>2</xdr:row>
      <xdr:rowOff>152400</xdr:rowOff>
    </xdr:to>
    <xdr:sp macro="" textlink="'4. Board Level Worksheet'!$C$5">
      <xdr:nvSpPr>
        <xdr:cNvPr id="8" name="TextBox 7">
          <a:extLst>
            <a:ext uri="{FF2B5EF4-FFF2-40B4-BE49-F238E27FC236}">
              <a16:creationId xmlns:a16="http://schemas.microsoft.com/office/drawing/2014/main" id="{1431A383-607D-4D6E-AA1E-AD58B665FD27}"/>
            </a:ext>
          </a:extLst>
        </xdr:cNvPr>
        <xdr:cNvSpPr txBox="1"/>
      </xdr:nvSpPr>
      <xdr:spPr>
        <a:xfrm>
          <a:off x="2743200" y="114300"/>
          <a:ext cx="4324350" cy="438150"/>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B9612543-D759-458D-95F1-F6FEDB4C3B96}" type="TxLink">
            <a:rPr lang="en-US" sz="1800" b="1" i="0" u="none" strike="noStrike" cap="small" baseline="0">
              <a:solidFill>
                <a:schemeClr val="bg1"/>
              </a:solidFill>
              <a:latin typeface="Calibri"/>
              <a:cs typeface="Calibri"/>
            </a:rPr>
            <a:pPr algn="ctr"/>
            <a:t>Algonquin and Lakeshore Catholic DSB</a:t>
          </a:fld>
          <a:endParaRPr lang="en-CA" sz="1800" b="1" cap="small" baseline="0">
            <a:solidFill>
              <a:schemeClr val="bg1"/>
            </a:solidFill>
          </a:endParaRPr>
        </a:p>
      </xdr:txBody>
    </xdr:sp>
    <xdr:clientData/>
  </xdr:twoCellAnchor>
  <xdr:twoCellAnchor>
    <xdr:from>
      <xdr:col>1</xdr:col>
      <xdr:colOff>366528</xdr:colOff>
      <xdr:row>9</xdr:row>
      <xdr:rowOff>158750</xdr:rowOff>
    </xdr:from>
    <xdr:to>
      <xdr:col>7</xdr:col>
      <xdr:colOff>163328</xdr:colOff>
      <xdr:row>13</xdr:row>
      <xdr:rowOff>31750</xdr:rowOff>
    </xdr:to>
    <xdr:grpSp>
      <xdr:nvGrpSpPr>
        <xdr:cNvPr id="15" name="Group 14">
          <a:extLst>
            <a:ext uri="{FF2B5EF4-FFF2-40B4-BE49-F238E27FC236}">
              <a16:creationId xmlns:a16="http://schemas.microsoft.com/office/drawing/2014/main" id="{60F96C20-FE2C-4CD3-9576-2F46F98CF8DE}"/>
            </a:ext>
            <a:ext uri="{C183D7F6-B498-43B3-948B-1728B52AA6E4}">
              <adec:decorative xmlns:adec="http://schemas.microsoft.com/office/drawing/2017/decorative" val="1"/>
            </a:ext>
          </a:extLst>
        </xdr:cNvPr>
        <xdr:cNvGrpSpPr/>
      </xdr:nvGrpSpPr>
      <xdr:grpSpPr>
        <a:xfrm>
          <a:off x="635768" y="1910080"/>
          <a:ext cx="4288790" cy="612140"/>
          <a:chOff x="907315" y="1949450"/>
          <a:chExt cx="3321050" cy="1083945"/>
        </a:xfrm>
      </xdr:grpSpPr>
      <xdr:sp macro="" textlink="">
        <xdr:nvSpPr>
          <xdr:cNvPr id="11" name="Text Box 2">
            <a:extLst>
              <a:ext uri="{FF2B5EF4-FFF2-40B4-BE49-F238E27FC236}">
                <a16:creationId xmlns:a16="http://schemas.microsoft.com/office/drawing/2014/main" id="{D1B57B83-4833-42B0-8C5E-82F6EE2BBFB8}"/>
              </a:ext>
            </a:extLst>
          </xdr:cNvPr>
          <xdr:cNvSpPr txBox="1">
            <a:spLocks noChangeArrowheads="1"/>
          </xdr:cNvSpPr>
        </xdr:nvSpPr>
        <xdr:spPr bwMode="auto">
          <a:xfrm>
            <a:off x="907315" y="1949450"/>
            <a:ext cx="3321050" cy="1083945"/>
          </a:xfrm>
          <a:prstGeom prst="rect">
            <a:avLst/>
          </a:prstGeom>
          <a:solidFill>
            <a:schemeClr val="tx2">
              <a:lumMod val="20000"/>
              <a:lumOff val="80000"/>
            </a:schemeClr>
          </a:solidFill>
          <a:ln w="9525">
            <a:solidFill>
              <a:schemeClr val="tx2"/>
            </a:solidFill>
            <a:miter lim="800000"/>
            <a:headEnd/>
            <a:tailEnd/>
          </a:ln>
        </xdr:spPr>
        <xdr:txBody>
          <a:bodyPr rot="0" vert="horz" wrap="square" lIns="91440" tIns="45720" rIns="91440" bIns="45720" anchor="ctr" anchorCtr="0">
            <a:noAutofit/>
          </a:bodyPr>
          <a:lstStyle/>
          <a:p>
            <a:pPr algn="ctr">
              <a:lnSpc>
                <a:spcPct val="107000"/>
              </a:lnSpc>
              <a:spcAft>
                <a:spcPts val="0"/>
              </a:spcAft>
            </a:pPr>
            <a:endParaRPr lang="en-CA" sz="1200" b="1">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ctr" defTabSz="914400" eaLnBrk="1" fontAlgn="auto" latinLnBrk="0" hangingPunct="1">
              <a:lnSpc>
                <a:spcPct val="107000"/>
              </a:lnSpc>
              <a:spcBef>
                <a:spcPts val="0"/>
              </a:spcBef>
              <a:spcAft>
                <a:spcPts val="0"/>
              </a:spcAft>
              <a:buClrTx/>
              <a:buSzTx/>
              <a:buFontTx/>
              <a:buNone/>
              <a:tabLst/>
              <a:defRPr/>
            </a:pPr>
            <a:endParaRPr lang="en-CA" sz="1200" b="1">
              <a:solidFill>
                <a:schemeClr val="tx2"/>
              </a:solidFill>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l" defTabSz="914400" eaLnBrk="1" fontAlgn="auto" latinLnBrk="0" hangingPunct="1">
              <a:lnSpc>
                <a:spcPct val="107000"/>
              </a:lnSpc>
              <a:spcBef>
                <a:spcPts val="0"/>
              </a:spcBef>
              <a:spcAft>
                <a:spcPts val="0"/>
              </a:spcAft>
              <a:buClrTx/>
              <a:buSzTx/>
              <a:buFontTx/>
              <a:buNone/>
              <a:tabLst/>
              <a:defRPr/>
            </a:pPr>
            <a:endParaRPr lang="en-CA" sz="1400" b="1">
              <a:solidFill>
                <a:schemeClr val="tx2">
                  <a:lumMod val="50000"/>
                </a:schemeClr>
              </a:solidFill>
              <a:effectLst/>
              <a:latin typeface="+mn-lt"/>
              <a:ea typeface="+mn-ea"/>
              <a:cs typeface="+mn-cs"/>
            </a:endParaRPr>
          </a:p>
          <a:p>
            <a:pPr marL="0" marR="0" lvl="0" indent="0" algn="l" defTabSz="914400" eaLnBrk="1" fontAlgn="auto" latinLnBrk="0" hangingPunct="1">
              <a:lnSpc>
                <a:spcPct val="107000"/>
              </a:lnSpc>
              <a:spcBef>
                <a:spcPts val="0"/>
              </a:spcBef>
              <a:spcAft>
                <a:spcPts val="0"/>
              </a:spcAft>
              <a:buClrTx/>
              <a:buSzTx/>
              <a:buFontTx/>
              <a:buNone/>
              <a:tabLst/>
              <a:defRPr/>
            </a:pPr>
            <a:r>
              <a:rPr lang="en-CA" sz="1400" b="1">
                <a:solidFill>
                  <a:schemeClr val="tx2">
                    <a:lumMod val="50000"/>
                  </a:schemeClr>
                </a:solidFill>
                <a:effectLst/>
                <a:latin typeface="+mn-lt"/>
                <a:ea typeface="+mn-ea"/>
                <a:cs typeface="+mn-cs"/>
              </a:rPr>
              <a:t>    Ventilation Funding*            |</a:t>
            </a:r>
          </a:p>
          <a:p>
            <a:pPr algn="ctr">
              <a:lnSpc>
                <a:spcPct val="107000"/>
              </a:lnSpc>
              <a:spcAft>
                <a:spcPts val="0"/>
              </a:spcAft>
            </a:pPr>
            <a:endParaRPr lang="en-CA" sz="1200">
              <a:effectLst/>
              <a:latin typeface="Calibri" panose="020F0502020204030204" pitchFamily="34" charset="0"/>
              <a:ea typeface="Century Gothic" panose="020B0502020202020204" pitchFamily="34" charset="0"/>
              <a:cs typeface="Calibri" panose="020F0502020204030204" pitchFamily="34" charset="0"/>
            </a:endParaRPr>
          </a:p>
          <a:p>
            <a:pPr algn="ctr">
              <a:lnSpc>
                <a:spcPct val="107000"/>
              </a:lnSpc>
              <a:spcAft>
                <a:spcPts val="0"/>
              </a:spcAft>
            </a:pPr>
            <a:endParaRPr lang="en-CA" sz="1200">
              <a:effectLst/>
              <a:latin typeface="Calibri" panose="020F0502020204030204" pitchFamily="34" charset="0"/>
              <a:ea typeface="Century Gothic" panose="020B0502020202020204" pitchFamily="34" charset="0"/>
              <a:cs typeface="Calibri" panose="020F0502020204030204" pitchFamily="34" charset="0"/>
            </a:endParaRPr>
          </a:p>
          <a:p>
            <a:pPr algn="ctr">
              <a:lnSpc>
                <a:spcPct val="107000"/>
              </a:lnSpc>
              <a:spcAft>
                <a:spcPts val="0"/>
              </a:spcAft>
            </a:pPr>
            <a:r>
              <a:rPr lang="en-CA" sz="1100">
                <a:effectLst/>
                <a:latin typeface="Calibri" panose="020F0502020204030204" pitchFamily="34" charset="0"/>
                <a:ea typeface="Century Gothic" panose="020B0502020202020204" pitchFamily="34" charset="0"/>
                <a:cs typeface="Calibri" panose="020F0502020204030204" pitchFamily="34" charset="0"/>
              </a:rPr>
              <a:t> </a:t>
            </a:r>
            <a:endParaRPr lang="en-CA" sz="105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18">
        <xdr:nvSpPr>
          <xdr:cNvPr id="12" name="TextBox 11">
            <a:extLst>
              <a:ext uri="{FF2B5EF4-FFF2-40B4-BE49-F238E27FC236}">
                <a16:creationId xmlns:a16="http://schemas.microsoft.com/office/drawing/2014/main" id="{18D17B81-ECA9-4587-89CF-22B12639AF5D}"/>
              </a:ext>
            </a:extLst>
          </xdr:cNvPr>
          <xdr:cNvSpPr txBox="1"/>
        </xdr:nvSpPr>
        <xdr:spPr>
          <a:xfrm>
            <a:off x="3061608" y="2350204"/>
            <a:ext cx="683891" cy="392420"/>
          </a:xfrm>
          <a:prstGeom prst="rect">
            <a:avLst/>
          </a:prstGeom>
          <a:solidFill>
            <a:schemeClr val="tx2">
              <a:lumMod val="20000"/>
              <a:lumOff val="80000"/>
            </a:schemeClr>
          </a:solidFill>
          <a:ln w="9525" cmpd="sng">
            <a:solidFill>
              <a:schemeClr val="tx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5E61189-DCF6-4A08-A627-109BF2386859}" type="TxLink">
              <a:rPr lang="en-US" sz="1400" b="1" i="0" u="none" strike="noStrike">
                <a:solidFill>
                  <a:schemeClr val="tx2">
                    <a:lumMod val="50000"/>
                  </a:schemeClr>
                </a:solidFill>
                <a:latin typeface="Calibri"/>
                <a:cs typeface="Calibri"/>
              </a:rPr>
              <a:pPr algn="ctr"/>
              <a:t>$7.5M</a:t>
            </a:fld>
            <a:endParaRPr lang="en-CA" sz="1400" b="1">
              <a:solidFill>
                <a:schemeClr val="tx2">
                  <a:lumMod val="50000"/>
                </a:schemeClr>
              </a:solidFill>
            </a:endParaRPr>
          </a:p>
        </xdr:txBody>
      </xdr:sp>
    </xdr:grpSp>
    <xdr:clientData/>
  </xdr:twoCellAnchor>
  <xdr:twoCellAnchor>
    <xdr:from>
      <xdr:col>7</xdr:col>
      <xdr:colOff>454026</xdr:colOff>
      <xdr:row>9</xdr:row>
      <xdr:rowOff>171451</xdr:rowOff>
    </xdr:from>
    <xdr:to>
      <xdr:col>13</xdr:col>
      <xdr:colOff>250626</xdr:colOff>
      <xdr:row>13</xdr:row>
      <xdr:rowOff>44450</xdr:rowOff>
    </xdr:to>
    <xdr:grpSp>
      <xdr:nvGrpSpPr>
        <xdr:cNvPr id="17" name="Group 16">
          <a:extLst>
            <a:ext uri="{FF2B5EF4-FFF2-40B4-BE49-F238E27FC236}">
              <a16:creationId xmlns:a16="http://schemas.microsoft.com/office/drawing/2014/main" id="{ABF965C9-C8AF-4BE0-A0FF-D3F8561085AD}"/>
            </a:ext>
            <a:ext uri="{C183D7F6-B498-43B3-948B-1728B52AA6E4}">
              <adec:decorative xmlns:adec="http://schemas.microsoft.com/office/drawing/2017/decorative" val="1"/>
            </a:ext>
          </a:extLst>
        </xdr:cNvPr>
        <xdr:cNvGrpSpPr/>
      </xdr:nvGrpSpPr>
      <xdr:grpSpPr>
        <a:xfrm>
          <a:off x="5216526" y="1926591"/>
          <a:ext cx="4294940" cy="605789"/>
          <a:chOff x="1014455" y="1974850"/>
          <a:chExt cx="3359817" cy="1083945"/>
        </a:xfrm>
      </xdr:grpSpPr>
      <xdr:sp macro="" textlink="">
        <xdr:nvSpPr>
          <xdr:cNvPr id="18" name="Text Box 2">
            <a:extLst>
              <a:ext uri="{FF2B5EF4-FFF2-40B4-BE49-F238E27FC236}">
                <a16:creationId xmlns:a16="http://schemas.microsoft.com/office/drawing/2014/main" id="{FC04BCAB-912C-48C6-87A2-14CDD1558FAB}"/>
              </a:ext>
            </a:extLst>
          </xdr:cNvPr>
          <xdr:cNvSpPr txBox="1">
            <a:spLocks noChangeArrowheads="1"/>
          </xdr:cNvSpPr>
        </xdr:nvSpPr>
        <xdr:spPr bwMode="auto">
          <a:xfrm>
            <a:off x="1014455" y="1974850"/>
            <a:ext cx="3359817" cy="1083945"/>
          </a:xfrm>
          <a:prstGeom prst="rect">
            <a:avLst/>
          </a:prstGeom>
          <a:solidFill>
            <a:schemeClr val="accent6">
              <a:lumMod val="20000"/>
              <a:lumOff val="80000"/>
            </a:schemeClr>
          </a:solidFill>
          <a:ln w="9525">
            <a:solidFill>
              <a:schemeClr val="accent6">
                <a:lumMod val="50000"/>
              </a:schemeClr>
            </a:solidFill>
            <a:miter lim="800000"/>
            <a:headEnd/>
            <a:tailEnd/>
          </a:ln>
        </xdr:spPr>
        <xdr:txBody>
          <a:bodyPr rot="0" vert="horz" wrap="square" lIns="91440" tIns="45720" rIns="91440" bIns="45720" anchor="ctr" anchorCtr="0">
            <a:noAutofit/>
          </a:bodyPr>
          <a:lstStyle/>
          <a:p>
            <a:pPr algn="l">
              <a:lnSpc>
                <a:spcPct val="107000"/>
              </a:lnSpc>
              <a:spcAft>
                <a:spcPts val="0"/>
              </a:spcAft>
            </a:pPr>
            <a:r>
              <a:rPr lang="en-CA" sz="1400" b="1">
                <a:solidFill>
                  <a:sysClr val="windowText" lastClr="000000"/>
                </a:solidFill>
                <a:effectLst/>
                <a:latin typeface="Calibri" panose="020F0502020204030204" pitchFamily="34" charset="0"/>
                <a:ea typeface="Century Gothic" panose="020B0502020202020204" pitchFamily="34" charset="0"/>
                <a:cs typeface="Calibri" panose="020F0502020204030204" pitchFamily="34" charset="0"/>
              </a:rPr>
              <a:t>     Ventilation Funding*            |</a:t>
            </a:r>
          </a:p>
        </xdr:txBody>
      </xdr:sp>
      <xdr:sp macro="" textlink="'4. Board Level Worksheet'!$C$19">
        <xdr:nvSpPr>
          <xdr:cNvPr id="19" name="TextBox 18">
            <a:extLst>
              <a:ext uri="{FF2B5EF4-FFF2-40B4-BE49-F238E27FC236}">
                <a16:creationId xmlns:a16="http://schemas.microsoft.com/office/drawing/2014/main" id="{B3281F93-AC1F-4E38-B11B-C777199D6FA3}"/>
              </a:ext>
            </a:extLst>
          </xdr:cNvPr>
          <xdr:cNvSpPr txBox="1"/>
        </xdr:nvSpPr>
        <xdr:spPr>
          <a:xfrm>
            <a:off x="3330754" y="2318847"/>
            <a:ext cx="615797" cy="452702"/>
          </a:xfrm>
          <a:prstGeom prst="rect">
            <a:avLst/>
          </a:prstGeom>
          <a:solidFill>
            <a:schemeClr val="accent6">
              <a:lumMod val="20000"/>
              <a:lumOff val="80000"/>
            </a:schemeClr>
          </a:solidFill>
          <a:ln w="9525" cmpd="sng">
            <a:solidFill>
              <a:schemeClr val="accent6">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3F0CC4E4-51C1-48CB-AE2F-3B4205E0AECC}" type="TxLink">
              <a:rPr lang="en-US" sz="1400" b="1" i="0" u="none" strike="noStrike">
                <a:solidFill>
                  <a:srgbClr val="3F3F3F"/>
                </a:solidFill>
                <a:latin typeface="Calibri"/>
                <a:cs typeface="Calibri"/>
              </a:rPr>
              <a:pPr algn="ctr"/>
              <a:t>$3.1M</a:t>
            </a:fld>
            <a:endParaRPr lang="en-CA" sz="1400" b="1">
              <a:solidFill>
                <a:schemeClr val="accent6">
                  <a:lumMod val="50000"/>
                </a:schemeClr>
              </a:solidFill>
            </a:endParaRPr>
          </a:p>
        </xdr:txBody>
      </xdr:sp>
    </xdr:grpSp>
    <xdr:clientData/>
  </xdr:twoCellAnchor>
  <xdr:twoCellAnchor>
    <xdr:from>
      <xdr:col>1</xdr:col>
      <xdr:colOff>275167</xdr:colOff>
      <xdr:row>14</xdr:row>
      <xdr:rowOff>50800</xdr:rowOff>
    </xdr:from>
    <xdr:to>
      <xdr:col>13</xdr:col>
      <xdr:colOff>428625</xdr:colOff>
      <xdr:row>14</xdr:row>
      <xdr:rowOff>69850</xdr:rowOff>
    </xdr:to>
    <xdr:cxnSp macro="">
      <xdr:nvCxnSpPr>
        <xdr:cNvPr id="24" name="Straight Connector 23">
          <a:extLst>
            <a:ext uri="{FF2B5EF4-FFF2-40B4-BE49-F238E27FC236}">
              <a16:creationId xmlns:a16="http://schemas.microsoft.com/office/drawing/2014/main" id="{0293ECBE-CB76-4108-AB3E-58446C2CC63A}"/>
            </a:ext>
            <a:ext uri="{C183D7F6-B498-43B3-948B-1728B52AA6E4}">
              <adec:decorative xmlns:adec="http://schemas.microsoft.com/office/drawing/2017/decorative" val="1"/>
            </a:ext>
          </a:extLst>
        </xdr:cNvPr>
        <xdr:cNvCxnSpPr/>
      </xdr:nvCxnSpPr>
      <xdr:spPr>
        <a:xfrm flipV="1">
          <a:off x="535517" y="2698750"/>
          <a:ext cx="9145058" cy="19050"/>
        </a:xfrm>
        <a:prstGeom prst="line">
          <a:avLst/>
        </a:prstGeom>
        <a:ln w="19050">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447675</xdr:colOff>
      <xdr:row>14</xdr:row>
      <xdr:rowOff>171450</xdr:rowOff>
    </xdr:from>
    <xdr:to>
      <xdr:col>7</xdr:col>
      <xdr:colOff>3175</xdr:colOff>
      <xdr:row>17</xdr:row>
      <xdr:rowOff>73027</xdr:rowOff>
    </xdr:to>
    <xdr:grpSp>
      <xdr:nvGrpSpPr>
        <xdr:cNvPr id="41" name="Group 40">
          <a:extLst>
            <a:ext uri="{FF2B5EF4-FFF2-40B4-BE49-F238E27FC236}">
              <a16:creationId xmlns:a16="http://schemas.microsoft.com/office/drawing/2014/main" id="{B4FA466A-7C58-4934-BC5F-CED10BB36F2E}"/>
            </a:ext>
            <a:ext uri="{C183D7F6-B498-43B3-948B-1728B52AA6E4}">
              <adec:decorative xmlns:adec="http://schemas.microsoft.com/office/drawing/2017/decorative" val="1"/>
            </a:ext>
          </a:extLst>
        </xdr:cNvPr>
        <xdr:cNvGrpSpPr/>
      </xdr:nvGrpSpPr>
      <xdr:grpSpPr>
        <a:xfrm>
          <a:off x="715645" y="2847340"/>
          <a:ext cx="4050030" cy="451487"/>
          <a:chOff x="-129072" y="-203481"/>
          <a:chExt cx="5101715" cy="386609"/>
        </a:xfrm>
      </xdr:grpSpPr>
      <xdr:sp macro="" textlink="'4. Board Level Worksheet'!$C$21">
        <xdr:nvSpPr>
          <xdr:cNvPr id="42" name="Arrow: Chevron 226">
            <a:extLst>
              <a:ext uri="{FF2B5EF4-FFF2-40B4-BE49-F238E27FC236}">
                <a16:creationId xmlns:a16="http://schemas.microsoft.com/office/drawing/2014/main" id="{E38E8E59-F94C-4BC2-AA3C-CD1BC10F4E68}"/>
              </a:ext>
            </a:extLst>
          </xdr:cNvPr>
          <xdr:cNvSpPr/>
        </xdr:nvSpPr>
        <xdr:spPr>
          <a:xfrm>
            <a:off x="-129072" y="-203481"/>
            <a:ext cx="1161649" cy="367968"/>
          </a:xfrm>
          <a:prstGeom prst="homePlate">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51712AC7-7DEA-411C-8BC9-F49C4EA59B2D}"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24</a:t>
            </a:fld>
            <a:endParaRPr lang="en-CA" sz="1800" b="1">
              <a:solidFill>
                <a:schemeClr val="bg1"/>
              </a:solidFill>
              <a:effectLst/>
              <a:ea typeface="Calibri" panose="020F0502020204030204" pitchFamily="34" charset="0"/>
              <a:cs typeface="Times New Roman" panose="02020603050405020304" pitchFamily="18" charset="0"/>
            </a:endParaRPr>
          </a:p>
        </xdr:txBody>
      </xdr:sp>
      <xdr:sp macro="" textlink="">
        <xdr:nvSpPr>
          <xdr:cNvPr id="43" name="Text Box 2">
            <a:extLst>
              <a:ext uri="{FF2B5EF4-FFF2-40B4-BE49-F238E27FC236}">
                <a16:creationId xmlns:a16="http://schemas.microsoft.com/office/drawing/2014/main" id="{EEDD666B-12FA-42C9-A2E0-F34DE7BFCB07}"/>
              </a:ext>
            </a:extLst>
          </xdr:cNvPr>
          <xdr:cNvSpPr txBox="1">
            <a:spLocks noChangeArrowheads="1"/>
          </xdr:cNvSpPr>
        </xdr:nvSpPr>
        <xdr:spPr bwMode="auto">
          <a:xfrm>
            <a:off x="1084069" y="-156597"/>
            <a:ext cx="3888574" cy="339725"/>
          </a:xfrm>
          <a:prstGeom prst="rect">
            <a:avLst/>
          </a:prstGeom>
          <a:solidFill>
            <a:schemeClr val="bg1">
              <a:lumMod val="95000"/>
            </a:schemeClr>
          </a:solidFill>
          <a:ln w="9525">
            <a:noFill/>
            <a:miter lim="800000"/>
            <a:headEnd/>
            <a:tailEnd/>
          </a:ln>
        </xdr:spPr>
        <xdr:txBody>
          <a:bodyPr rot="0" vert="horz" wrap="square" lIns="91440" tIns="45720" rIns="91440" bIns="45720" anchor="t" anchorCtr="0">
            <a:noAutofit/>
          </a:bodyPr>
          <a:lstStyle/>
          <a:p>
            <a:pPr>
              <a:lnSpc>
                <a:spcPct val="107000"/>
              </a:lnSpc>
              <a:spcAft>
                <a:spcPts val="0"/>
              </a:spcAft>
            </a:pPr>
            <a:r>
              <a:rPr lang="en-US" sz="1200" b="1">
                <a:solidFill>
                  <a:schemeClr val="tx1"/>
                </a:solidFill>
                <a:effectLst/>
                <a:latin typeface="Calibri" panose="020F0502020204030204" pitchFamily="34" charset="0"/>
                <a:ea typeface="Century Gothic" panose="020B0502020202020204" pitchFamily="34" charset="0"/>
                <a:cs typeface="Calibri" panose="020F0502020204030204" pitchFamily="34" charset="0"/>
              </a:rPr>
              <a:t>Ventilation projects completed</a:t>
            </a:r>
            <a:endParaRPr lang="en-CA" sz="1200" b="1">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2</xdr:col>
      <xdr:colOff>495300</xdr:colOff>
      <xdr:row>5</xdr:row>
      <xdr:rowOff>115707</xdr:rowOff>
    </xdr:from>
    <xdr:to>
      <xdr:col>12</xdr:col>
      <xdr:colOff>165100</xdr:colOff>
      <xdr:row>8</xdr:row>
      <xdr:rowOff>21162</xdr:rowOff>
    </xdr:to>
    <xdr:sp macro="" textlink="">
      <xdr:nvSpPr>
        <xdr:cNvPr id="9" name="Rectangle 8">
          <a:extLst>
            <a:ext uri="{FF2B5EF4-FFF2-40B4-BE49-F238E27FC236}">
              <a16:creationId xmlns:a16="http://schemas.microsoft.com/office/drawing/2014/main" id="{2AACD7C4-CC7F-4450-8416-6D00E47CEBCC}"/>
            </a:ext>
          </a:extLst>
        </xdr:cNvPr>
        <xdr:cNvSpPr/>
      </xdr:nvSpPr>
      <xdr:spPr>
        <a:xfrm>
          <a:off x="1102078" y="1032929"/>
          <a:ext cx="5737578" cy="45578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SCHOOL BOARD wide investments</a:t>
          </a:r>
          <a:endParaRPr lang="en-CA" sz="1100">
            <a:effectLst/>
            <a:ea typeface="Calibri" panose="020F0502020204030204" pitchFamily="34" charset="0"/>
            <a:cs typeface="Times New Roman" panose="02020603050405020304" pitchFamily="18" charset="0"/>
          </a:endParaRPr>
        </a:p>
      </xdr:txBody>
    </xdr:sp>
    <xdr:clientData/>
  </xdr:twoCellAnchor>
  <xdr:twoCellAnchor>
    <xdr:from>
      <xdr:col>7</xdr:col>
      <xdr:colOff>565705</xdr:colOff>
      <xdr:row>14</xdr:row>
      <xdr:rowOff>169862</xdr:rowOff>
    </xdr:from>
    <xdr:to>
      <xdr:col>13</xdr:col>
      <xdr:colOff>554035</xdr:colOff>
      <xdr:row>17</xdr:row>
      <xdr:rowOff>48362</xdr:rowOff>
    </xdr:to>
    <xdr:grpSp>
      <xdr:nvGrpSpPr>
        <xdr:cNvPr id="13" name="Group 12">
          <a:extLst>
            <a:ext uri="{FF2B5EF4-FFF2-40B4-BE49-F238E27FC236}">
              <a16:creationId xmlns:a16="http://schemas.microsoft.com/office/drawing/2014/main" id="{928DA23C-863C-44FB-82FD-1A71905F574C}"/>
            </a:ext>
            <a:ext uri="{C183D7F6-B498-43B3-948B-1728B52AA6E4}">
              <adec:decorative xmlns:adec="http://schemas.microsoft.com/office/drawing/2017/decorative" val="1"/>
            </a:ext>
          </a:extLst>
        </xdr:cNvPr>
        <xdr:cNvGrpSpPr/>
      </xdr:nvGrpSpPr>
      <xdr:grpSpPr>
        <a:xfrm>
          <a:off x="5329475" y="2840672"/>
          <a:ext cx="4485400" cy="432220"/>
          <a:chOff x="5652364" y="4097454"/>
          <a:chExt cx="4121056" cy="353267"/>
        </a:xfrm>
      </xdr:grpSpPr>
      <xdr:sp macro="" textlink="">
        <xdr:nvSpPr>
          <xdr:cNvPr id="65" name="Text Box 2">
            <a:extLst>
              <a:ext uri="{FF2B5EF4-FFF2-40B4-BE49-F238E27FC236}">
                <a16:creationId xmlns:a16="http://schemas.microsoft.com/office/drawing/2014/main" id="{117B1D00-29B2-48B1-BEF2-BDCBDA44A605}"/>
              </a:ext>
            </a:extLst>
          </xdr:cNvPr>
          <xdr:cNvSpPr txBox="1">
            <a:spLocks noChangeArrowheads="1"/>
          </xdr:cNvSpPr>
        </xdr:nvSpPr>
        <xdr:spPr bwMode="auto">
          <a:xfrm>
            <a:off x="6477147" y="4105813"/>
            <a:ext cx="3296273" cy="337156"/>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l">
              <a:lnSpc>
                <a:spcPct val="107000"/>
              </a:lnSpc>
              <a:spcAft>
                <a:spcPts val="0"/>
              </a:spcAft>
            </a:pPr>
            <a:r>
              <a:rPr lang="en-US" sz="1200" b="1">
                <a:effectLst/>
                <a:latin typeface="Calibri" panose="020F0502020204030204" pitchFamily="34" charset="0"/>
                <a:ea typeface="Century Gothic" panose="020B0502020202020204" pitchFamily="34" charset="0"/>
                <a:cs typeface="Calibri" panose="020F0502020204030204" pitchFamily="34" charset="0"/>
              </a:rPr>
              <a:t>Ventilation projects in progress / planned</a:t>
            </a:r>
            <a:endParaRPr lang="en-CA" sz="12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24">
        <xdr:nvSpPr>
          <xdr:cNvPr id="66" name="Arrow: Chevron 226">
            <a:extLst>
              <a:ext uri="{FF2B5EF4-FFF2-40B4-BE49-F238E27FC236}">
                <a16:creationId xmlns:a16="http://schemas.microsoft.com/office/drawing/2014/main" id="{15C25B7C-3211-4111-A9A0-C1EB27CF55C6}"/>
              </a:ext>
            </a:extLst>
          </xdr:cNvPr>
          <xdr:cNvSpPr/>
        </xdr:nvSpPr>
        <xdr:spPr>
          <a:xfrm>
            <a:off x="5652364" y="4097454"/>
            <a:ext cx="845954" cy="353267"/>
          </a:xfrm>
          <a:prstGeom prst="homePlat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4713F038-ABB2-47E9-95BD-CFF8DA47D490}"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18</a:t>
            </a:fld>
            <a:endParaRPr lang="en-CA" sz="1800" b="1">
              <a:solidFill>
                <a:schemeClr val="bg1"/>
              </a:solidFill>
              <a:effectLst/>
              <a:ea typeface="Calibri" panose="020F0502020204030204" pitchFamily="34" charset="0"/>
              <a:cs typeface="Times New Roman" panose="02020603050405020304" pitchFamily="18" charset="0"/>
            </a:endParaRPr>
          </a:p>
        </xdr:txBody>
      </xdr:sp>
    </xdr:grpSp>
    <xdr:clientData/>
  </xdr:twoCellAnchor>
  <xdr:twoCellAnchor>
    <xdr:from>
      <xdr:col>1</xdr:col>
      <xdr:colOff>412750</xdr:colOff>
      <xdr:row>9</xdr:row>
      <xdr:rowOff>50800</xdr:rowOff>
    </xdr:from>
    <xdr:to>
      <xdr:col>3</xdr:col>
      <xdr:colOff>304800</xdr:colOff>
      <xdr:row>10</xdr:row>
      <xdr:rowOff>38099</xdr:rowOff>
    </xdr:to>
    <xdr:sp macro="" textlink="">
      <xdr:nvSpPr>
        <xdr:cNvPr id="2" name="TextBox 1">
          <a:extLst>
            <a:ext uri="{FF2B5EF4-FFF2-40B4-BE49-F238E27FC236}">
              <a16:creationId xmlns:a16="http://schemas.microsoft.com/office/drawing/2014/main" id="{5851C3E9-6DFA-496C-AA90-4402C9B2977F}"/>
            </a:ext>
          </a:extLst>
        </xdr:cNvPr>
        <xdr:cNvSpPr txBox="1"/>
      </xdr:nvSpPr>
      <xdr:spPr>
        <a:xfrm>
          <a:off x="660400" y="1831975"/>
          <a:ext cx="1320800" cy="177799"/>
        </a:xfrm>
        <a:prstGeom prst="rect">
          <a:avLst/>
        </a:prstGeom>
        <a:solidFill>
          <a:schemeClr val="accen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050" b="1">
              <a:solidFill>
                <a:schemeClr val="bg1"/>
              </a:solidFill>
            </a:rPr>
            <a:t>2020-21 School Year</a:t>
          </a:r>
        </a:p>
      </xdr:txBody>
    </xdr:sp>
    <xdr:clientData/>
  </xdr:twoCellAnchor>
  <xdr:twoCellAnchor>
    <xdr:from>
      <xdr:col>7</xdr:col>
      <xdr:colOff>492124</xdr:colOff>
      <xdr:row>9</xdr:row>
      <xdr:rowOff>53975</xdr:rowOff>
    </xdr:from>
    <xdr:to>
      <xdr:col>9</xdr:col>
      <xdr:colOff>419099</xdr:colOff>
      <xdr:row>10</xdr:row>
      <xdr:rowOff>47625</xdr:rowOff>
    </xdr:to>
    <xdr:sp macro="" textlink="">
      <xdr:nvSpPr>
        <xdr:cNvPr id="44" name="TextBox 43">
          <a:extLst>
            <a:ext uri="{FF2B5EF4-FFF2-40B4-BE49-F238E27FC236}">
              <a16:creationId xmlns:a16="http://schemas.microsoft.com/office/drawing/2014/main" id="{436A1530-45ED-4A63-B777-F0A23FFCC0E0}"/>
            </a:ext>
          </a:extLst>
        </xdr:cNvPr>
        <xdr:cNvSpPr txBox="1"/>
      </xdr:nvSpPr>
      <xdr:spPr>
        <a:xfrm>
          <a:off x="5026024" y="1835150"/>
          <a:ext cx="1355725" cy="184150"/>
        </a:xfrm>
        <a:prstGeom prst="rect">
          <a:avLst/>
        </a:prstGeom>
        <a:solidFill>
          <a:srgbClr val="00B050"/>
        </a:solidFill>
        <a:ln w="9525" cmpd="sng">
          <a:solidFill>
            <a:schemeClr val="accent6">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050" b="1">
              <a:solidFill>
                <a:schemeClr val="bg1"/>
              </a:solidFill>
            </a:rPr>
            <a:t>2021-22 School Year</a:t>
          </a:r>
        </a:p>
      </xdr:txBody>
    </xdr:sp>
    <xdr:clientData/>
  </xdr:twoCellAnchor>
  <xdr:twoCellAnchor>
    <xdr:from>
      <xdr:col>1</xdr:col>
      <xdr:colOff>421922</xdr:colOff>
      <xdr:row>21</xdr:row>
      <xdr:rowOff>31751</xdr:rowOff>
    </xdr:from>
    <xdr:to>
      <xdr:col>13</xdr:col>
      <xdr:colOff>342900</xdr:colOff>
      <xdr:row>23</xdr:row>
      <xdr:rowOff>104775</xdr:rowOff>
    </xdr:to>
    <xdr:sp macro="" textlink="">
      <xdr:nvSpPr>
        <xdr:cNvPr id="36" name="Text Box 240">
          <a:extLst>
            <a:ext uri="{FF2B5EF4-FFF2-40B4-BE49-F238E27FC236}">
              <a16:creationId xmlns:a16="http://schemas.microsoft.com/office/drawing/2014/main" id="{1B9DE550-DDBF-4752-8F68-1E4D660508DB}"/>
            </a:ext>
          </a:extLst>
        </xdr:cNvPr>
        <xdr:cNvSpPr txBox="1"/>
      </xdr:nvSpPr>
      <xdr:spPr>
        <a:xfrm>
          <a:off x="669572" y="4098926"/>
          <a:ext cx="8493478" cy="45402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n-US" sz="1050" b="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Note: *This</a:t>
          </a:r>
          <a:r>
            <a:rPr lang="en-US" sz="1050" b="0" baseline="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 includes includes spending from dedicated ventilation programs, federal-provincial funding, provincial renewal funding and supplemental funding from other board sources.</a:t>
          </a:r>
          <a:endParaRPr lang="en-CA" sz="10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US" sz="14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rPr>
            <a:t> </a:t>
          </a:r>
          <a:endParaRPr lang="en-CA" sz="10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447675</xdr:colOff>
      <xdr:row>17</xdr:row>
      <xdr:rowOff>180975</xdr:rowOff>
    </xdr:from>
    <xdr:to>
      <xdr:col>2</xdr:col>
      <xdr:colOff>611546</xdr:colOff>
      <xdr:row>20</xdr:row>
      <xdr:rowOff>59742</xdr:rowOff>
    </xdr:to>
    <xdr:sp macro="" textlink="'4. Board Level Worksheet'!$C$22">
      <xdr:nvSpPr>
        <xdr:cNvPr id="34" name="Arrow: Chevron 226">
          <a:extLst>
            <a:ext uri="{FF2B5EF4-FFF2-40B4-BE49-F238E27FC236}">
              <a16:creationId xmlns:a16="http://schemas.microsoft.com/office/drawing/2014/main" id="{1BADF893-6C1C-4B73-8722-535CE8E3FCB0}"/>
            </a:ext>
          </a:extLst>
        </xdr:cNvPr>
        <xdr:cNvSpPr/>
      </xdr:nvSpPr>
      <xdr:spPr>
        <a:xfrm>
          <a:off x="704850" y="3505200"/>
          <a:ext cx="887771" cy="450267"/>
        </a:xfrm>
        <a:prstGeom prst="homePlate">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AC2AFE91-E269-4CC0-94B0-DD6743BFFE70}"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42</a:t>
          </a:fld>
          <a:endParaRPr lang="en-CA" sz="2400" b="1">
            <a:solidFill>
              <a:schemeClr val="bg1"/>
            </a:solidFill>
            <a:effectLst/>
            <a:ea typeface="Calibri" panose="020F0502020204030204" pitchFamily="34" charset="0"/>
            <a:cs typeface="Times New Roman" panose="02020603050405020304" pitchFamily="18" charset="0"/>
          </a:endParaRPr>
        </a:p>
      </xdr:txBody>
    </xdr:sp>
    <xdr:clientData/>
  </xdr:twoCellAnchor>
  <xdr:twoCellAnchor>
    <xdr:from>
      <xdr:col>2</xdr:col>
      <xdr:colOff>631848</xdr:colOff>
      <xdr:row>18</xdr:row>
      <xdr:rowOff>220</xdr:rowOff>
    </xdr:from>
    <xdr:to>
      <xdr:col>6</xdr:col>
      <xdr:colOff>708025</xdr:colOff>
      <xdr:row>20</xdr:row>
      <xdr:rowOff>34927</xdr:rowOff>
    </xdr:to>
    <xdr:sp macro="" textlink="">
      <xdr:nvSpPr>
        <xdr:cNvPr id="35" name="Text Box 2">
          <a:extLst>
            <a:ext uri="{FF2B5EF4-FFF2-40B4-BE49-F238E27FC236}">
              <a16:creationId xmlns:a16="http://schemas.microsoft.com/office/drawing/2014/main" id="{351C3844-55D9-4188-BA47-8F8464FBD65D}"/>
            </a:ext>
          </a:extLst>
        </xdr:cNvPr>
        <xdr:cNvSpPr txBox="1">
          <a:spLocks noChangeArrowheads="1"/>
        </xdr:cNvSpPr>
      </xdr:nvSpPr>
      <xdr:spPr bwMode="auto">
        <a:xfrm>
          <a:off x="1612923" y="3514945"/>
          <a:ext cx="2971777" cy="415707"/>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l">
            <a:lnSpc>
              <a:spcPct val="107000"/>
            </a:lnSpc>
            <a:spcAft>
              <a:spcPts val="0"/>
            </a:spcAft>
          </a:pPr>
          <a:r>
            <a:rPr lang="en-US" sz="1200" b="1">
              <a:solidFill>
                <a:schemeClr val="tx1"/>
              </a:solidFill>
              <a:effectLst/>
              <a:latin typeface="Calibri" panose="020F0502020204030204" pitchFamily="34" charset="0"/>
              <a:ea typeface="Century Gothic" panose="020B0502020202020204" pitchFamily="34" charset="0"/>
              <a:cs typeface="Calibri" panose="020F0502020204030204" pitchFamily="34" charset="0"/>
            </a:rPr>
            <a:t>Schools</a:t>
          </a:r>
          <a:r>
            <a:rPr lang="en-US" sz="1200" b="1" baseline="0">
              <a:solidFill>
                <a:schemeClr val="tx1"/>
              </a:solidFill>
              <a:effectLst/>
              <a:latin typeface="Calibri" panose="020F0502020204030204" pitchFamily="34" charset="0"/>
              <a:ea typeface="Century Gothic" panose="020B0502020202020204" pitchFamily="34" charset="0"/>
              <a:cs typeface="Calibri" panose="020F0502020204030204" pitchFamily="34" charset="0"/>
            </a:rPr>
            <a:t> receiving an investment, </a:t>
          </a:r>
          <a:r>
            <a:rPr lang="en-US" sz="1200" b="1" baseline="0">
              <a:effectLst/>
              <a:latin typeface="+mn-lt"/>
              <a:ea typeface="+mn-ea"/>
              <a:cs typeface="+mn-cs"/>
            </a:rPr>
            <a:t>which is </a:t>
          </a:r>
          <a:r>
            <a:rPr lang="en-US" sz="1200" b="1" baseline="0">
              <a:solidFill>
                <a:srgbClr val="FF0000"/>
              </a:solidFill>
              <a:effectLst/>
              <a:latin typeface="+mn-lt"/>
              <a:ea typeface="+mn-ea"/>
              <a:cs typeface="+mn-cs"/>
            </a:rPr>
            <a:t>  </a:t>
          </a:r>
          <a:r>
            <a:rPr lang="en-US" sz="1200" b="1" baseline="0">
              <a:effectLst/>
              <a:latin typeface="+mn-lt"/>
              <a:ea typeface="+mn-ea"/>
              <a:cs typeface="+mn-cs"/>
            </a:rPr>
            <a:t>    of total schools in the board.</a:t>
          </a:r>
          <a:endParaRPr lang="en-CA" sz="1200" b="1">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7</xdr:col>
      <xdr:colOff>560896</xdr:colOff>
      <xdr:row>17</xdr:row>
      <xdr:rowOff>165625</xdr:rowOff>
    </xdr:from>
    <xdr:to>
      <xdr:col>13</xdr:col>
      <xdr:colOff>428625</xdr:colOff>
      <xdr:row>20</xdr:row>
      <xdr:rowOff>60731</xdr:rowOff>
    </xdr:to>
    <xdr:grpSp>
      <xdr:nvGrpSpPr>
        <xdr:cNvPr id="37" name="Group 36">
          <a:extLst>
            <a:ext uri="{FF2B5EF4-FFF2-40B4-BE49-F238E27FC236}">
              <a16:creationId xmlns:a16="http://schemas.microsoft.com/office/drawing/2014/main" id="{B8E14B34-4FB8-4E05-85AB-0DCAC7B202B3}"/>
            </a:ext>
            <a:ext uri="{C183D7F6-B498-43B3-948B-1728B52AA6E4}">
              <adec:decorative xmlns:adec="http://schemas.microsoft.com/office/drawing/2017/decorative" val="1"/>
            </a:ext>
          </a:extLst>
        </xdr:cNvPr>
        <xdr:cNvGrpSpPr/>
      </xdr:nvGrpSpPr>
      <xdr:grpSpPr>
        <a:xfrm>
          <a:off x="5324666" y="3388885"/>
          <a:ext cx="4360989" cy="452636"/>
          <a:chOff x="5672081" y="3782523"/>
          <a:chExt cx="4014021" cy="368597"/>
        </a:xfrm>
      </xdr:grpSpPr>
      <xdr:sp macro="" textlink="">
        <xdr:nvSpPr>
          <xdr:cNvPr id="38" name="Text Box 2">
            <a:extLst>
              <a:ext uri="{FF2B5EF4-FFF2-40B4-BE49-F238E27FC236}">
                <a16:creationId xmlns:a16="http://schemas.microsoft.com/office/drawing/2014/main" id="{468A5080-F333-4346-9078-AB73AFA27281}"/>
              </a:ext>
            </a:extLst>
          </xdr:cNvPr>
          <xdr:cNvSpPr txBox="1">
            <a:spLocks noChangeArrowheads="1"/>
          </xdr:cNvSpPr>
        </xdr:nvSpPr>
        <xdr:spPr bwMode="auto">
          <a:xfrm>
            <a:off x="6512371" y="3782523"/>
            <a:ext cx="3173731" cy="337156"/>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nSpc>
                <a:spcPct val="107000"/>
              </a:lnSpc>
              <a:spcAft>
                <a:spcPts val="0"/>
              </a:spcAft>
            </a:pPr>
            <a:r>
              <a:rPr lang="en-US" sz="1200" b="1">
                <a:effectLst/>
                <a:latin typeface="Calibri" panose="020F0502020204030204" pitchFamily="34" charset="0"/>
                <a:ea typeface="Century Gothic" panose="020B0502020202020204" pitchFamily="34" charset="0"/>
                <a:cs typeface="Calibri" panose="020F0502020204030204" pitchFamily="34" charset="0"/>
              </a:rPr>
              <a:t>Schools </a:t>
            </a:r>
            <a:r>
              <a:rPr lang="en-US" sz="1200" b="1" baseline="0">
                <a:effectLst/>
                <a:latin typeface="Calibri" panose="020F0502020204030204" pitchFamily="34" charset="0"/>
                <a:ea typeface="Century Gothic" panose="020B0502020202020204" pitchFamily="34" charset="0"/>
                <a:cs typeface="Calibri" panose="020F0502020204030204" pitchFamily="34" charset="0"/>
              </a:rPr>
              <a:t>to receive an investment</a:t>
            </a:r>
            <a:r>
              <a:rPr lang="en-US" sz="1200" b="1" baseline="0">
                <a:effectLst/>
                <a:latin typeface="+mn-lt"/>
                <a:ea typeface="+mn-ea"/>
                <a:cs typeface="+mn-cs"/>
              </a:rPr>
              <a:t>, which is </a:t>
            </a:r>
          </a:p>
          <a:p>
            <a:pPr>
              <a:lnSpc>
                <a:spcPct val="107000"/>
              </a:lnSpc>
              <a:spcAft>
                <a:spcPts val="0"/>
              </a:spcAft>
            </a:pPr>
            <a:r>
              <a:rPr lang="en-US" sz="1200" b="1" baseline="0">
                <a:effectLst/>
                <a:latin typeface="+mn-lt"/>
                <a:ea typeface="+mn-ea"/>
                <a:cs typeface="+mn-cs"/>
              </a:rPr>
              <a:t>of total schools in the board.</a:t>
            </a:r>
            <a:endParaRPr lang="en-CA" sz="12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25">
        <xdr:nvSpPr>
          <xdr:cNvPr id="39" name="Arrow: Chevron 226">
            <a:extLst>
              <a:ext uri="{FF2B5EF4-FFF2-40B4-BE49-F238E27FC236}">
                <a16:creationId xmlns:a16="http://schemas.microsoft.com/office/drawing/2014/main" id="{5607A22B-7FA4-4686-A33B-C21DF10EBFDF}"/>
              </a:ext>
            </a:extLst>
          </xdr:cNvPr>
          <xdr:cNvSpPr/>
        </xdr:nvSpPr>
        <xdr:spPr>
          <a:xfrm>
            <a:off x="5672081" y="3796737"/>
            <a:ext cx="847580" cy="354383"/>
          </a:xfrm>
          <a:prstGeom prst="homePlat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E2EDB8FE-D3CC-4F2D-9C4A-205A519C1BF1}"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42</a:t>
            </a:fld>
            <a:endParaRPr lang="en-CA" sz="1800" b="1">
              <a:solidFill>
                <a:schemeClr val="bg1"/>
              </a:solidFill>
              <a:effectLst/>
              <a:ea typeface="Calibri" panose="020F0502020204030204" pitchFamily="34" charset="0"/>
              <a:cs typeface="Times New Roman" panose="02020603050405020304" pitchFamily="18" charset="0"/>
            </a:endParaRPr>
          </a:p>
        </xdr:txBody>
      </xdr:sp>
    </xdr:grpSp>
    <xdr:clientData/>
  </xdr:twoCellAnchor>
  <xdr:twoCellAnchor>
    <xdr:from>
      <xdr:col>2</xdr:col>
      <xdr:colOff>613364</xdr:colOff>
      <xdr:row>25</xdr:row>
      <xdr:rowOff>171623</xdr:rowOff>
    </xdr:from>
    <xdr:to>
      <xdr:col>12</xdr:col>
      <xdr:colOff>4</xdr:colOff>
      <xdr:row>29</xdr:row>
      <xdr:rowOff>23283</xdr:rowOff>
    </xdr:to>
    <xdr:grpSp>
      <xdr:nvGrpSpPr>
        <xdr:cNvPr id="14" name="Group 13">
          <a:extLst>
            <a:ext uri="{FF2B5EF4-FFF2-40B4-BE49-F238E27FC236}">
              <a16:creationId xmlns:a16="http://schemas.microsoft.com/office/drawing/2014/main" id="{ECBEA2AA-B682-467E-A341-47A08F6D280C}"/>
            </a:ext>
          </a:extLst>
        </xdr:cNvPr>
        <xdr:cNvGrpSpPr/>
      </xdr:nvGrpSpPr>
      <xdr:grpSpPr>
        <a:xfrm>
          <a:off x="1629364" y="4873163"/>
          <a:ext cx="6879640" cy="588260"/>
          <a:chOff x="1461058" y="4747758"/>
          <a:chExt cx="6897102" cy="658639"/>
        </a:xfrm>
      </xdr:grpSpPr>
      <xdr:sp macro="" textlink="">
        <xdr:nvSpPr>
          <xdr:cNvPr id="54" name="Rectangle 53">
            <a:extLst>
              <a:ext uri="{FF2B5EF4-FFF2-40B4-BE49-F238E27FC236}">
                <a16:creationId xmlns:a16="http://schemas.microsoft.com/office/drawing/2014/main" id="{85117B9D-3137-4504-8D00-A37C6FA1730F}"/>
              </a:ext>
            </a:extLst>
          </xdr:cNvPr>
          <xdr:cNvSpPr/>
        </xdr:nvSpPr>
        <xdr:spPr>
          <a:xfrm>
            <a:off x="1461058" y="4747758"/>
            <a:ext cx="6897102" cy="65863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ct val="107000"/>
              </a:lnSpc>
              <a:spcAft>
                <a:spcPts val="0"/>
              </a:spcAft>
            </a:pPr>
            <a:r>
              <a:rPr lang="en-US" sz="1400" b="1" cap="all">
                <a:effectLst/>
                <a:ea typeface="Calibri" panose="020F0502020204030204" pitchFamily="34" charset="0"/>
                <a:cs typeface="Times New Roman" panose="02020603050405020304" pitchFamily="18" charset="0"/>
              </a:rPr>
              <a:t>    sTANDALONE HEPA FILTER UNITs dEPLOYED          |  </a:t>
            </a:r>
            <a:endParaRPr lang="en-CA" sz="1100">
              <a:effectLst/>
              <a:ea typeface="Calibri" panose="020F0502020204030204" pitchFamily="34" charset="0"/>
              <a:cs typeface="Times New Roman" panose="02020603050405020304" pitchFamily="18" charset="0"/>
            </a:endParaRPr>
          </a:p>
        </xdr:txBody>
      </xdr:sp>
      <xdr:sp macro="" textlink="'4. Board Level Worksheet'!$C$28">
        <xdr:nvSpPr>
          <xdr:cNvPr id="10" name="TextBox 9">
            <a:extLst>
              <a:ext uri="{FF2B5EF4-FFF2-40B4-BE49-F238E27FC236}">
                <a16:creationId xmlns:a16="http://schemas.microsoft.com/office/drawing/2014/main" id="{274038C3-43AD-48A3-9233-57A12039D9A2}"/>
              </a:ext>
            </a:extLst>
          </xdr:cNvPr>
          <xdr:cNvSpPr txBox="1"/>
        </xdr:nvSpPr>
        <xdr:spPr>
          <a:xfrm>
            <a:off x="6395284" y="4911985"/>
            <a:ext cx="1039813" cy="341313"/>
          </a:xfrm>
          <a:prstGeom prst="rect">
            <a:avLst/>
          </a:prstGeom>
          <a:solidFill>
            <a:schemeClr val="accent1">
              <a:lumMod val="5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EFE2284-821D-4DAE-847E-22425199555D}" type="TxLink">
              <a:rPr lang="en-US" sz="1400" b="1" i="0" u="none" strike="noStrike">
                <a:solidFill>
                  <a:schemeClr val="bg1"/>
                </a:solidFill>
                <a:latin typeface="Calibri"/>
                <a:cs typeface="Calibri"/>
              </a:rPr>
              <a:pPr algn="ctr"/>
              <a:t>751</a:t>
            </a:fld>
            <a:endParaRPr lang="en-CA" sz="1400" b="1">
              <a:solidFill>
                <a:schemeClr val="bg1"/>
              </a:solidFill>
            </a:endParaRPr>
          </a:p>
        </xdr:txBody>
      </xdr:sp>
    </xdr:grpSp>
    <xdr:clientData/>
  </xdr:twoCellAnchor>
  <xdr:twoCellAnchor>
    <xdr:from>
      <xdr:col>6</xdr:col>
      <xdr:colOff>400050</xdr:colOff>
      <xdr:row>17</xdr:row>
      <xdr:rowOff>171450</xdr:rowOff>
    </xdr:from>
    <xdr:to>
      <xdr:col>7</xdr:col>
      <xdr:colOff>323850</xdr:colOff>
      <xdr:row>19</xdr:row>
      <xdr:rowOff>69850</xdr:rowOff>
    </xdr:to>
    <xdr:sp macro="" textlink="'4. Board Level Worksheet'!C23">
      <xdr:nvSpPr>
        <xdr:cNvPr id="16" name="TextBox 15">
          <a:extLst>
            <a:ext uri="{FF2B5EF4-FFF2-40B4-BE49-F238E27FC236}">
              <a16:creationId xmlns:a16="http://schemas.microsoft.com/office/drawing/2014/main" id="{E19BD255-E77F-4690-8F15-6DAFB13775CD}"/>
            </a:ext>
          </a:extLst>
        </xdr:cNvPr>
        <xdr:cNvSpPr txBox="1"/>
      </xdr:nvSpPr>
      <xdr:spPr>
        <a:xfrm>
          <a:off x="4445000" y="3397250"/>
          <a:ext cx="679450" cy="266700"/>
        </a:xfrm>
        <a:prstGeom prst="rect">
          <a:avLst/>
        </a:prstGeom>
        <a:solidFill>
          <a:srgbClr val="F2F2F2">
            <a:alpha val="0"/>
          </a:srgbClr>
        </a:solidFill>
        <a:ln w="9525" cmpd="sng">
          <a:solidFill>
            <a:srgbClr val="F2F2F2">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C92DA96-5A5A-48BC-9894-173D27B9A9D9}" type="TxLink">
            <a:rPr lang="en-US" sz="1200" b="1" i="0" u="none" strike="noStrike">
              <a:solidFill>
                <a:schemeClr val="tx1"/>
              </a:solidFill>
              <a:latin typeface="Calibri"/>
              <a:cs typeface="Calibri"/>
            </a:rPr>
            <a:pPr algn="ctr"/>
            <a:t>100%</a:t>
          </a:fld>
          <a:endParaRPr lang="en-CA" sz="1200" b="1">
            <a:solidFill>
              <a:schemeClr val="tx1"/>
            </a:solidFill>
          </a:endParaRPr>
        </a:p>
      </xdr:txBody>
    </xdr:sp>
    <xdr:clientData/>
  </xdr:twoCellAnchor>
  <xdr:twoCellAnchor>
    <xdr:from>
      <xdr:col>12</xdr:col>
      <xdr:colOff>539749</xdr:colOff>
      <xdr:row>17</xdr:row>
      <xdr:rowOff>149225</xdr:rowOff>
    </xdr:from>
    <xdr:to>
      <xdr:col>13</xdr:col>
      <xdr:colOff>352424</xdr:colOff>
      <xdr:row>19</xdr:row>
      <xdr:rowOff>47625</xdr:rowOff>
    </xdr:to>
    <xdr:sp macro="" textlink="'4. Board Level Worksheet'!C26">
      <xdr:nvSpPr>
        <xdr:cNvPr id="20" name="TextBox 19">
          <a:extLst>
            <a:ext uri="{FF2B5EF4-FFF2-40B4-BE49-F238E27FC236}">
              <a16:creationId xmlns:a16="http://schemas.microsoft.com/office/drawing/2014/main" id="{496EC206-8844-46C9-B9AC-B1A87FCBBC74}"/>
            </a:ext>
          </a:extLst>
        </xdr:cNvPr>
        <xdr:cNvSpPr txBox="1"/>
      </xdr:nvSpPr>
      <xdr:spPr>
        <a:xfrm>
          <a:off x="8759824" y="3473450"/>
          <a:ext cx="5365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DE242D65-B17D-41CE-8377-6C83FD60B3C4}" type="TxLink">
            <a:rPr lang="en-US" sz="1200" b="1" i="0" u="none" strike="noStrike">
              <a:solidFill>
                <a:schemeClr val="tx1"/>
              </a:solidFill>
              <a:latin typeface="Calibri"/>
              <a:cs typeface="Calibri"/>
            </a:rPr>
            <a:pPr algn="l"/>
            <a:t>100%</a:t>
          </a:fld>
          <a:endParaRPr lang="en-CA" sz="12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95250</xdr:rowOff>
    </xdr:from>
    <xdr:to>
      <xdr:col>6</xdr:col>
      <xdr:colOff>152400</xdr:colOff>
      <xdr:row>16</xdr:row>
      <xdr:rowOff>104774</xdr:rowOff>
    </xdr:to>
    <xdr:sp macro="" textlink="">
      <xdr:nvSpPr>
        <xdr:cNvPr id="10" name="Rectangle 9">
          <a:extLst>
            <a:ext uri="{FF2B5EF4-FFF2-40B4-BE49-F238E27FC236}">
              <a16:creationId xmlns:a16="http://schemas.microsoft.com/office/drawing/2014/main" id="{8183513C-BBEC-4DA9-9E31-FF7DCC3FE51C}"/>
            </a:ext>
            <a:ext uri="{C183D7F6-B498-43B3-948B-1728B52AA6E4}">
              <adec:decorative xmlns:adec="http://schemas.microsoft.com/office/drawing/2017/decorative" val="1"/>
            </a:ext>
          </a:extLst>
        </xdr:cNvPr>
        <xdr:cNvSpPr/>
      </xdr:nvSpPr>
      <xdr:spPr>
        <a:xfrm>
          <a:off x="104775" y="95250"/>
          <a:ext cx="7219950" cy="4686299"/>
        </a:xfrm>
        <a:prstGeom prst="rect">
          <a:avLst/>
        </a:prstGeom>
        <a:noFill/>
        <a:ln w="22225" cap="rnd">
          <a:solidFill>
            <a:schemeClr val="bg1">
              <a:lumMod val="85000"/>
            </a:schemeClr>
          </a:solidFill>
          <a:rou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1</xdr:col>
      <xdr:colOff>15875</xdr:colOff>
      <xdr:row>1</xdr:row>
      <xdr:rowOff>9525</xdr:rowOff>
    </xdr:from>
    <xdr:to>
      <xdr:col>1</xdr:col>
      <xdr:colOff>676275</xdr:colOff>
      <xdr:row>1</xdr:row>
      <xdr:rowOff>638175</xdr:rowOff>
    </xdr:to>
    <xdr:pic>
      <xdr:nvPicPr>
        <xdr:cNvPr id="3" name="Graphic 2" descr="Checklist">
          <a:extLst>
            <a:ext uri="{FF2B5EF4-FFF2-40B4-BE49-F238E27FC236}">
              <a16:creationId xmlns:a16="http://schemas.microsoft.com/office/drawing/2014/main" id="{61CD1A9E-11A0-45E6-80A4-A28D195205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63525" y="200025"/>
          <a:ext cx="660400" cy="622300"/>
        </a:xfrm>
        <a:prstGeom prst="rect">
          <a:avLst/>
        </a:prstGeom>
      </xdr:spPr>
    </xdr:pic>
    <xdr:clientData/>
  </xdr:twoCellAnchor>
  <xdr:twoCellAnchor>
    <xdr:from>
      <xdr:col>2</xdr:col>
      <xdr:colOff>123825</xdr:colOff>
      <xdr:row>1</xdr:row>
      <xdr:rowOff>279399</xdr:rowOff>
    </xdr:from>
    <xdr:to>
      <xdr:col>4</xdr:col>
      <xdr:colOff>1308100</xdr:colOff>
      <xdr:row>2</xdr:row>
      <xdr:rowOff>4490</xdr:rowOff>
    </xdr:to>
    <xdr:sp macro="" textlink="">
      <xdr:nvSpPr>
        <xdr:cNvPr id="4" name="TextBox 3">
          <a:extLst>
            <a:ext uri="{FF2B5EF4-FFF2-40B4-BE49-F238E27FC236}">
              <a16:creationId xmlns:a16="http://schemas.microsoft.com/office/drawing/2014/main" id="{D76E5038-519B-4B43-822B-8F4766C1C521}"/>
            </a:ext>
          </a:extLst>
        </xdr:cNvPr>
        <xdr:cNvSpPr txBox="1"/>
      </xdr:nvSpPr>
      <xdr:spPr>
        <a:xfrm>
          <a:off x="1419225" y="479424"/>
          <a:ext cx="4679950" cy="391841"/>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small" baseline="0">
              <a:solidFill>
                <a:schemeClr val="bg1"/>
              </a:solidFill>
            </a:rPr>
            <a:t>School Board Ventilation Profile</a:t>
          </a:r>
        </a:p>
      </xdr:txBody>
    </xdr:sp>
    <xdr:clientData/>
  </xdr:twoCellAnchor>
  <xdr:twoCellAnchor>
    <xdr:from>
      <xdr:col>2</xdr:col>
      <xdr:colOff>514350</xdr:colOff>
      <xdr:row>1</xdr:row>
      <xdr:rowOff>28575</xdr:rowOff>
    </xdr:from>
    <xdr:to>
      <xdr:col>4</xdr:col>
      <xdr:colOff>1060450</xdr:colOff>
      <xdr:row>1</xdr:row>
      <xdr:rowOff>396875</xdr:rowOff>
    </xdr:to>
    <xdr:sp macro="" textlink="'4. Board Level Worksheet'!$C$5">
      <xdr:nvSpPr>
        <xdr:cNvPr id="5" name="TextBox 4">
          <a:extLst>
            <a:ext uri="{FF2B5EF4-FFF2-40B4-BE49-F238E27FC236}">
              <a16:creationId xmlns:a16="http://schemas.microsoft.com/office/drawing/2014/main" id="{01FCED3A-EF20-470A-96E3-7260A16DB071}"/>
            </a:ext>
          </a:extLst>
        </xdr:cNvPr>
        <xdr:cNvSpPr txBox="1"/>
      </xdr:nvSpPr>
      <xdr:spPr>
        <a:xfrm>
          <a:off x="1860550" y="212725"/>
          <a:ext cx="4197350" cy="368300"/>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9EBB368-29F2-4FF1-BEF1-6FC6FF215E0C}" type="TxLink">
            <a:rPr lang="en-US" sz="1800" b="1" i="0" u="none" strike="noStrike" cap="small" baseline="0">
              <a:solidFill>
                <a:schemeClr val="bg1"/>
              </a:solidFill>
              <a:latin typeface="Calibri"/>
              <a:cs typeface="Calibri"/>
            </a:rPr>
            <a:pPr algn="ctr"/>
            <a:t>Algonquin and Lakeshore Catholic DSB</a:t>
          </a:fld>
          <a:endParaRPr lang="en-CA" sz="1800" b="1" cap="small" baseline="0">
            <a:solidFill>
              <a:schemeClr val="bg1"/>
            </a:solidFill>
          </a:endParaRPr>
        </a:p>
      </xdr:txBody>
    </xdr:sp>
    <xdr:clientData/>
  </xdr:twoCellAnchor>
  <xdr:twoCellAnchor>
    <xdr:from>
      <xdr:col>2</xdr:col>
      <xdr:colOff>876299</xdr:colOff>
      <xdr:row>2</xdr:row>
      <xdr:rowOff>133350</xdr:rowOff>
    </xdr:from>
    <xdr:to>
      <xdr:col>3</xdr:col>
      <xdr:colOff>1504949</xdr:colOff>
      <xdr:row>3</xdr:row>
      <xdr:rowOff>114300</xdr:rowOff>
    </xdr:to>
    <xdr:sp macro="" textlink="">
      <xdr:nvSpPr>
        <xdr:cNvPr id="2" name="TextBox 1">
          <a:extLst>
            <a:ext uri="{FF2B5EF4-FFF2-40B4-BE49-F238E27FC236}">
              <a16:creationId xmlns:a16="http://schemas.microsoft.com/office/drawing/2014/main" id="{6D750C2A-DA37-43D3-A196-888EFBDF3B6D}"/>
            </a:ext>
          </a:extLst>
        </xdr:cNvPr>
        <xdr:cNvSpPr txBox="1"/>
      </xdr:nvSpPr>
      <xdr:spPr>
        <a:xfrm>
          <a:off x="2162174" y="990600"/>
          <a:ext cx="1666875"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b="1">
              <a:solidFill>
                <a:srgbClr val="C00000"/>
              </a:solidFill>
            </a:rPr>
            <a:t>Select your school here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DE4970-DC09-4569-89E7-8AAED4B7975F}" name="Table1" displayName="Table1" ref="A5:K47" totalsRowShown="0" headerRowDxfId="13" dataDxfId="12">
  <autoFilter ref="A5:K47" xr:uid="{2A565CC2-0D5F-4CE8-80FF-539C60E8AD36}"/>
  <sortState xmlns:xlrd2="http://schemas.microsoft.com/office/spreadsheetml/2017/richdata2" ref="A6:K47">
    <sortCondition ref="A5:A47"/>
  </sortState>
  <tableColumns count="11">
    <tableColumn id="1" xr3:uid="{A9CAB48F-4ED3-4393-BD42-A44E1BCC09AD}" name="Name of School Facility"/>
    <tableColumn id="2" xr3:uid="{9810C622-DB9C-4222-852B-9DFB26916BCD}" name="Building ID"/>
    <tableColumn id="3" xr3:uid="{824B94AA-6AF0-457D-91C8-967BB2972B88}" name="Type of School Facility Ventilation" dataDxfId="11"/>
    <tableColumn id="4" xr3:uid="{971F9387-6B2F-4FCE-AE69-30E48A085B27}" name="Ventilation assessed " dataDxfId="10"/>
    <tableColumn id="5" xr3:uid="{1FE63AEF-B1BE-46F6-8CFC-5661EBF6328E}" name="Running ventilation systems longer" dataDxfId="9"/>
    <tableColumn id="6" xr3:uid="{3CAB1762-5555-4B9B-B61D-39BDCF2528F1}" name="Higher grade filters installed" dataDxfId="8"/>
    <tableColumn id="7" xr3:uid="{56A72B1A-802C-409A-9309-5BE04DCF3E58}" name="Increased frequency of filter changes" dataDxfId="7"/>
    <tableColumn id="8" xr3:uid="{13FB0FA1-B62E-4E55-9B39-65565BE097E6}" name="Increased fresh air intake (windows and/or mechanical ventilation systems)" dataDxfId="6"/>
    <tableColumn id="10" xr3:uid="{FD69C0EB-9B34-4CD6-B72D-78970B1FE525}" name="HEPA units deployed in portables, as needed " dataDxfId="5"/>
    <tableColumn id="11" xr3:uid="{B0F1D5F8-14E6-41CB-8BD4-B8EDB20C72E7}" name="Standalone HEPA filter units in place" dataDxfId="4"/>
    <tableColumn id="12" xr3:uid="{B33F2A49-E183-4E4C-987D-8809AF03C25D}" name="Board ID" dataDxfId="3"/>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45122F4-8D32-4D33-8FD1-294DF7694D80}" name="HVAC_Type" displayName="HVAC_Type" ref="AB2:AB5" totalsRowShown="0" headerRowDxfId="2" dataDxfId="1">
  <autoFilter ref="AB2:AB5" xr:uid="{5C5ADB90-6CC4-45C1-9B7A-0C3D61B00888}"/>
  <tableColumns count="1">
    <tableColumn id="1" xr3:uid="{B2B25287-9463-4BA3-8C4A-D2E6CBF8EB17}" name="HVAC System Type"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4DF71-4C8A-4CC6-9276-CD53991813E7}">
  <sheetPr codeName="Sheet3">
    <tabColor theme="4"/>
    <pageSetUpPr fitToPage="1"/>
  </sheetPr>
  <dimension ref="A1:I37"/>
  <sheetViews>
    <sheetView showGridLines="0" showRowColHeaders="0" tabSelected="1" topLeftCell="A7" zoomScaleNormal="100" workbookViewId="0">
      <selection activeCell="B6" sqref="B6"/>
    </sheetView>
  </sheetViews>
  <sheetFormatPr defaultColWidth="0" defaultRowHeight="15" zeroHeight="1" x14ac:dyDescent="0.25"/>
  <cols>
    <col min="1" max="1" width="8.85546875" customWidth="1"/>
    <col min="2" max="8" width="16.85546875" customWidth="1"/>
    <col min="9" max="9" width="8.85546875" customWidth="1"/>
    <col min="10" max="16384" width="8.85546875" hidden="1"/>
  </cols>
  <sheetData>
    <row r="1" spans="1:8" ht="15.75" x14ac:dyDescent="0.25">
      <c r="A1" s="70" t="s">
        <v>131</v>
      </c>
    </row>
    <row r="2" spans="1:8" ht="60.75" customHeight="1" x14ac:dyDescent="0.25">
      <c r="B2" s="103"/>
      <c r="C2" s="103"/>
      <c r="D2" s="103"/>
      <c r="E2" s="103"/>
      <c r="F2" s="103"/>
      <c r="G2" s="103"/>
      <c r="H2" s="103"/>
    </row>
    <row r="3" spans="1:8" ht="15" customHeight="1" x14ac:dyDescent="0.25">
      <c r="A3" s="66"/>
    </row>
    <row r="4" spans="1:8" ht="39.950000000000003" customHeight="1" x14ac:dyDescent="0.25">
      <c r="B4" s="104" t="s">
        <v>238</v>
      </c>
      <c r="C4" s="104"/>
      <c r="D4" s="104"/>
      <c r="E4" s="104"/>
      <c r="F4" s="104"/>
      <c r="G4" s="104"/>
      <c r="H4" s="104"/>
    </row>
    <row r="5" spans="1:8" ht="39.950000000000003" customHeight="1" x14ac:dyDescent="0.25">
      <c r="B5" s="104"/>
      <c r="C5" s="104"/>
      <c r="D5" s="104"/>
      <c r="E5" s="104"/>
      <c r="F5" s="104"/>
      <c r="G5" s="104"/>
      <c r="H5" s="104"/>
    </row>
    <row r="6" spans="1:8" ht="5.0999999999999996" customHeight="1" x14ac:dyDescent="0.25"/>
    <row r="7" spans="1:8" ht="45.95" customHeight="1" x14ac:dyDescent="0.25">
      <c r="A7" s="67"/>
      <c r="B7" s="68"/>
      <c r="C7" s="105"/>
      <c r="D7" s="105"/>
      <c r="E7" s="105"/>
      <c r="F7" s="105"/>
      <c r="G7" s="105"/>
    </row>
    <row r="8" spans="1:8" x14ac:dyDescent="0.25">
      <c r="A8" s="68"/>
      <c r="B8" s="68"/>
    </row>
    <row r="9" spans="1:8" x14ac:dyDescent="0.25">
      <c r="A9" s="68"/>
      <c r="B9" s="68"/>
    </row>
    <row r="10" spans="1:8" x14ac:dyDescent="0.25">
      <c r="A10" s="68"/>
      <c r="B10" s="68"/>
    </row>
    <row r="11" spans="1:8" x14ac:dyDescent="0.25">
      <c r="A11" s="67"/>
      <c r="B11" s="68"/>
    </row>
    <row r="12" spans="1:8" x14ac:dyDescent="0.25">
      <c r="A12" s="68"/>
      <c r="B12" s="68"/>
    </row>
    <row r="13" spans="1:8" x14ac:dyDescent="0.25">
      <c r="A13" s="68"/>
      <c r="B13" s="68"/>
    </row>
    <row r="14" spans="1:8" x14ac:dyDescent="0.25">
      <c r="A14" s="68"/>
      <c r="B14" s="68"/>
    </row>
    <row r="15" spans="1:8" x14ac:dyDescent="0.25">
      <c r="A15" s="68"/>
      <c r="B15" s="68"/>
    </row>
    <row r="16" spans="1: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sheetData>
  <sheetProtection algorithmName="SHA-512" hashValue="FnmtyWxHtfxfnCRTKthWhVBtE881mIXgMWqGGyiZISYi799Oxw8LTnfYlXFCt2fvQg6o2r2EkoOjHvCLkFQGVQ==" saltValue="/dnqGHHfmr55xUCpETaSyg==" spinCount="100000" sheet="1" selectLockedCells="1" selectUnlockedCells="1"/>
  <mergeCells count="3">
    <mergeCell ref="B2:H2"/>
    <mergeCell ref="B4:H5"/>
    <mergeCell ref="C7:G7"/>
  </mergeCells>
  <printOptions horizontalCentered="1" verticalCentered="1"/>
  <pageMargins left="0.7" right="0.7" top="0.75" bottom="0.75" header="0.3" footer="0.3"/>
  <pageSetup scale="7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2441F-6306-46A4-A999-DBD260BBD220}">
  <sheetPr codeName="Sheet4">
    <tabColor theme="4" tint="-0.499984740745262"/>
    <pageSetUpPr fitToPage="1"/>
  </sheetPr>
  <dimension ref="A1:XFC33"/>
  <sheetViews>
    <sheetView zoomScaleNormal="100" workbookViewId="0">
      <selection activeCell="G13" sqref="G1:G1048576"/>
    </sheetView>
  </sheetViews>
  <sheetFormatPr defaultColWidth="0" defaultRowHeight="15" zeroHeight="1" x14ac:dyDescent="0.25"/>
  <cols>
    <col min="1" max="1" width="3.85546875" style="1" customWidth="1"/>
    <col min="2" max="13" width="10.85546875" style="1" customWidth="1"/>
    <col min="14" max="14" width="9.140625" style="1" customWidth="1"/>
    <col min="15" max="15" width="3.85546875" style="1" customWidth="1"/>
    <col min="16" max="5704" width="0" style="1" hidden="1" customWidth="1"/>
    <col min="5705" max="16383" width="8.85546875" style="1" hidden="1"/>
    <col min="16384" max="16384" width="8.140625" style="1" hidden="1"/>
  </cols>
  <sheetData>
    <row r="1" spans="1:2" ht="15.75" x14ac:dyDescent="0.25">
      <c r="A1" s="70" t="s">
        <v>149</v>
      </c>
    </row>
    <row r="2" spans="1:2" ht="15.75" x14ac:dyDescent="0.25">
      <c r="A2" s="69"/>
    </row>
    <row r="3" spans="1:2" x14ac:dyDescent="0.25"/>
    <row r="4" spans="1:2" ht="20.25" customHeight="1" x14ac:dyDescent="0.25"/>
    <row r="5" spans="1:2" x14ac:dyDescent="0.25">
      <c r="A5" s="2"/>
      <c r="B5" s="2"/>
    </row>
    <row r="6" spans="1:2" x14ac:dyDescent="0.25">
      <c r="A6" s="2"/>
      <c r="B6" s="2"/>
    </row>
    <row r="7" spans="1:2" x14ac:dyDescent="0.25">
      <c r="A7" s="2"/>
      <c r="B7" s="2"/>
    </row>
    <row r="8" spans="1:2" x14ac:dyDescent="0.25">
      <c r="A8" s="2"/>
      <c r="B8" s="2"/>
    </row>
    <row r="9" spans="1:2" x14ac:dyDescent="0.25">
      <c r="A9" s="2"/>
      <c r="B9" s="2"/>
    </row>
    <row r="10" spans="1:2" x14ac:dyDescent="0.25">
      <c r="A10" s="2"/>
      <c r="B10" s="2"/>
    </row>
    <row r="11" spans="1:2" x14ac:dyDescent="0.25">
      <c r="A11" s="2"/>
      <c r="B11" s="2"/>
    </row>
    <row r="12" spans="1:2" x14ac:dyDescent="0.25">
      <c r="A12" s="2"/>
      <c r="B12" s="2"/>
    </row>
    <row r="13" spans="1:2" x14ac:dyDescent="0.25">
      <c r="A13" s="2"/>
      <c r="B13" s="2"/>
    </row>
    <row r="14" spans="1:2" x14ac:dyDescent="0.25"/>
    <row r="15" spans="1:2" x14ac:dyDescent="0.25"/>
    <row r="16" spans="1:2"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14" ht="27.75" hidden="1" customHeight="1" x14ac:dyDescent="0.25">
      <c r="B33" s="106"/>
      <c r="C33" s="106"/>
      <c r="D33" s="106"/>
      <c r="E33" s="106"/>
      <c r="F33" s="106"/>
      <c r="G33" s="106"/>
      <c r="H33" s="106"/>
      <c r="I33" s="106"/>
      <c r="J33" s="106"/>
      <c r="K33" s="106"/>
      <c r="L33" s="106"/>
      <c r="M33" s="106"/>
      <c r="N33" s="106"/>
    </row>
  </sheetData>
  <sheetProtection algorithmName="SHA-512" hashValue="gwr8n3ONKOAQ7ucXrWfbCwMbV+tRCvNuMeKMybOHCISazTDOHzaHU+IYtehnKzxrHV1m1VW//0CP6alK6ySEkA==" saltValue="SpvYz0Z4K70l03IetheGJA==" spinCount="100000" sheet="1" objects="1" scenarios="1" selectLockedCells="1" selectUnlockedCells="1"/>
  <mergeCells count="1">
    <mergeCell ref="B33:N33"/>
  </mergeCells>
  <printOptions horizontalCentered="1" verticalCentered="1"/>
  <pageMargins left="0.7" right="0.7" top="0.75" bottom="0.75" header="0.3" footer="0.3"/>
  <pageSetup scale="8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45604-73A6-440C-AB0D-E5FBCADB9312}">
  <sheetPr codeName="Sheet1">
    <tabColor theme="9" tint="-0.249977111117893"/>
    <pageSetUpPr fitToPage="1"/>
  </sheetPr>
  <dimension ref="A1:XFC26"/>
  <sheetViews>
    <sheetView showGridLines="0" showRowColHeaders="0" zoomScaleNormal="100" workbookViewId="0">
      <selection activeCell="D5" sqref="D5"/>
    </sheetView>
  </sheetViews>
  <sheetFormatPr defaultColWidth="0" defaultRowHeight="15" zeroHeight="1" x14ac:dyDescent="0.25"/>
  <cols>
    <col min="1" max="1" width="3.85546875" style="1" customWidth="1"/>
    <col min="2" max="3" width="15.5703125" style="1" customWidth="1"/>
    <col min="4" max="4" width="36.85546875" style="1" customWidth="1"/>
    <col min="5" max="5" width="21.42578125" style="1" customWidth="1"/>
    <col min="6" max="6" width="12.7109375" style="1" customWidth="1"/>
    <col min="7" max="7" width="6.42578125" style="1" customWidth="1"/>
    <col min="8" max="8" width="3.85546875" style="2" hidden="1"/>
    <col min="9" max="9" width="3.5703125" style="2" hidden="1"/>
    <col min="10" max="10" width="19.42578125" style="2" hidden="1"/>
    <col min="11" max="16380" width="6.140625" style="1" hidden="1"/>
    <col min="16381" max="16381" width="4.140625" style="1" hidden="1"/>
    <col min="16382" max="16382" width="3.85546875" style="1" hidden="1"/>
    <col min="16383" max="16383" width="6.42578125" style="1" hidden="1"/>
    <col min="16384" max="16384" width="6.140625" style="1" hidden="1"/>
  </cols>
  <sheetData>
    <row r="1" spans="1:9" ht="15.75" x14ac:dyDescent="0.25">
      <c r="A1" s="70" t="s">
        <v>150</v>
      </c>
    </row>
    <row r="2" spans="1:9" s="2" customFormat="1" ht="53.1" customHeight="1" x14ac:dyDescent="0.25">
      <c r="A2" s="69"/>
      <c r="B2" s="107"/>
      <c r="C2" s="107"/>
      <c r="D2" s="107"/>
      <c r="E2" s="107"/>
      <c r="F2" s="107"/>
    </row>
    <row r="3" spans="1:9" s="2" customFormat="1" ht="12.95" customHeight="1" x14ac:dyDescent="0.25">
      <c r="A3" s="1"/>
      <c r="B3" s="1"/>
      <c r="C3" s="1"/>
      <c r="D3" s="1"/>
      <c r="E3" s="1"/>
      <c r="F3" s="1"/>
    </row>
    <row r="4" spans="1:9" s="2" customFormat="1" ht="12.95" customHeight="1" x14ac:dyDescent="0.25">
      <c r="A4" s="1"/>
      <c r="B4" s="1"/>
      <c r="C4" s="1"/>
      <c r="D4" s="1"/>
      <c r="E4" s="1"/>
      <c r="F4" s="1"/>
    </row>
    <row r="5" spans="1:9" s="2" customFormat="1" ht="24.95" customHeight="1" x14ac:dyDescent="0.25">
      <c r="A5" s="1"/>
      <c r="B5" s="108" t="s">
        <v>1</v>
      </c>
      <c r="C5" s="109"/>
      <c r="D5" s="101" t="s">
        <v>185</v>
      </c>
      <c r="E5" s="3"/>
      <c r="F5" s="4"/>
      <c r="H5" s="12"/>
    </row>
    <row r="6" spans="1:9" s="2" customFormat="1" ht="6.75" customHeight="1" x14ac:dyDescent="0.25">
      <c r="A6" s="1"/>
      <c r="B6" s="1"/>
      <c r="C6" s="1"/>
      <c r="D6" s="1"/>
      <c r="E6" s="1"/>
      <c r="F6" s="1"/>
    </row>
    <row r="7" spans="1:9" s="2" customFormat="1" ht="24.95" customHeight="1" x14ac:dyDescent="0.25">
      <c r="A7" s="1"/>
      <c r="B7" s="6" t="s">
        <v>237</v>
      </c>
      <c r="C7" s="7"/>
      <c r="D7" s="5" t="str">
        <f>INDEX(Table1[Type of School Facility Ventilation],MATCH('3. School Dashboard'!D5,Table1[Name of School Facility],0),1)</f>
        <v>Mechanical Ventilation</v>
      </c>
      <c r="E7" s="18"/>
      <c r="F7" s="9"/>
    </row>
    <row r="8" spans="1:9" s="2" customFormat="1" ht="12.6" customHeight="1" x14ac:dyDescent="0.25">
      <c r="A8" s="1"/>
      <c r="B8" s="1"/>
      <c r="C8" s="1"/>
      <c r="D8" s="1"/>
      <c r="E8" s="1"/>
      <c r="F8" s="1"/>
    </row>
    <row r="9" spans="1:9" s="2" customFormat="1" ht="27" customHeight="1" x14ac:dyDescent="0.25">
      <c r="A9" s="1"/>
      <c r="B9" s="108" t="s">
        <v>241</v>
      </c>
      <c r="C9" s="109"/>
      <c r="D9" s="109"/>
      <c r="E9" s="109"/>
      <c r="F9" s="110"/>
    </row>
    <row r="10" spans="1:9" s="2" customFormat="1" ht="18" customHeight="1" x14ac:dyDescent="0.25">
      <c r="A10" s="1"/>
      <c r="B10" s="111" t="s">
        <v>146</v>
      </c>
      <c r="C10" s="112"/>
      <c r="D10" s="112"/>
      <c r="E10" s="46" t="str">
        <f>IF(AND(I10="NA", $D$7="Non-Mechanical Ventilation (Natural Ventilation / Exhaust Only)"),"Not Applicable", "")</f>
        <v/>
      </c>
      <c r="F10" s="8">
        <f>IF(I10="NA",-1,IF(I10="Yes",1,0))</f>
        <v>1</v>
      </c>
      <c r="I10" s="45" t="str">
        <f>INDEX(Table1[[Ventilation assessed ]],MATCH('3. School Dashboard'!$D$5,Table1[Name of School Facility],0))</f>
        <v>Yes</v>
      </c>
    </row>
    <row r="11" spans="1:9" s="2" customFormat="1" ht="18" customHeight="1" x14ac:dyDescent="0.25">
      <c r="A11" s="1"/>
      <c r="B11" s="111" t="s">
        <v>142</v>
      </c>
      <c r="C11" s="112"/>
      <c r="D11" s="112"/>
      <c r="E11" s="46" t="str">
        <f>IF(AND(I11="NA", $D$7="Non-Mechanical Ventilation (Natural Ventilation / Exhaust Only)"),"Not Applicable", "")</f>
        <v/>
      </c>
      <c r="F11" s="8">
        <f>IF($I11="NA",-1,IF(I11="Yes",1,0))</f>
        <v>1</v>
      </c>
      <c r="I11" s="45" t="str">
        <f>INDEX(Table1[Running ventilation systems longer],MATCH('3. School Dashboard'!$D$5,Table1[Name of School Facility],0))</f>
        <v>Yes</v>
      </c>
    </row>
    <row r="12" spans="1:9" s="2" customFormat="1" ht="18" customHeight="1" x14ac:dyDescent="0.25">
      <c r="A12" s="1"/>
      <c r="B12" s="115" t="s">
        <v>7</v>
      </c>
      <c r="C12" s="116"/>
      <c r="D12" s="116"/>
      <c r="E12" s="46" t="str">
        <f>IF(AND(I12="NA", $D$7="Non-Mechanical Ventilation (Natural Ventilation / Exhaust Only)"),"Not Applicable", "")</f>
        <v/>
      </c>
      <c r="F12" s="8">
        <f>IF($I12="NA",-1,IF(I12="Yes",1,0))</f>
        <v>1</v>
      </c>
      <c r="I12" s="45" t="str">
        <f>INDEX(Table1[Higher grade filters installed],MATCH('3. School Dashboard'!$D$5,Table1[Name of School Facility],0))</f>
        <v>Yes</v>
      </c>
    </row>
    <row r="13" spans="1:9" s="2" customFormat="1" ht="18" customHeight="1" x14ac:dyDescent="0.25">
      <c r="A13" s="1"/>
      <c r="B13" s="115" t="s">
        <v>239</v>
      </c>
      <c r="C13" s="116"/>
      <c r="D13" s="116"/>
      <c r="E13" s="46" t="str">
        <f>IF(AND(I13="NA", $D$7="Non-Mechanical Ventilation (Natural Ventilation / Exhaust Only)"),"Not Applicable", "")</f>
        <v/>
      </c>
      <c r="F13" s="8">
        <f>IF(I13="NA",-1,IF(I13="Yes",1,0))</f>
        <v>1</v>
      </c>
      <c r="I13" s="45" t="str">
        <f>INDEX(Table1[Increased frequency of filter changes],MATCH('3. School Dashboard'!$D$5,Table1[Name of School Facility],0))</f>
        <v>Yes</v>
      </c>
    </row>
    <row r="14" spans="1:9" ht="18" customHeight="1" x14ac:dyDescent="0.25">
      <c r="B14" s="115" t="s">
        <v>240</v>
      </c>
      <c r="C14" s="116"/>
      <c r="D14" s="116"/>
      <c r="E14" s="46" t="str">
        <f>IF(AND(I14="NA", $D$7="Non-Mechanical Ventilation (Natural Ventilation / Exhaust Only)"),"Not Applicable", "")</f>
        <v/>
      </c>
      <c r="F14" s="8">
        <f>IF(I14="NA",-1,IF(I14="Yes",1,0))</f>
        <v>1</v>
      </c>
      <c r="G14" s="10"/>
      <c r="I14" s="45" t="str">
        <f>INDEX(Table1[Increased fresh air intake (windows and/or mechanical ventilation systems)],MATCH('3. School Dashboard'!$D$5,Table1[Name of School Facility],0))</f>
        <v>Yes</v>
      </c>
    </row>
    <row r="15" spans="1:9" ht="18" customHeight="1" x14ac:dyDescent="0.25">
      <c r="B15" s="115" t="s">
        <v>244</v>
      </c>
      <c r="C15" s="116"/>
      <c r="D15" s="116"/>
      <c r="E15" s="46" t="str">
        <f>IF(I15="NA", "Not Applicable", "")</f>
        <v/>
      </c>
      <c r="F15" s="80">
        <f>IF(I15="NA",-1,IF(I15="Yes",1,0))</f>
        <v>1</v>
      </c>
      <c r="G15" s="10"/>
      <c r="I15" s="45" t="str">
        <f>INDEX(Table1[HEPA units deployed in portables, as needed ],MATCH('3. School Dashboard'!$D$5,Table1[Name of School Facility],0))</f>
        <v>Yes</v>
      </c>
    </row>
    <row r="16" spans="1:9" ht="18" customHeight="1" x14ac:dyDescent="0.25">
      <c r="B16" s="113" t="s">
        <v>265</v>
      </c>
      <c r="C16" s="114"/>
      <c r="D16" s="114"/>
      <c r="E16" s="114"/>
      <c r="F16" s="83">
        <f>INDEX(Table1[Standalone HEPA filter units in place],MATCH('3. School Dashboard'!$D$5,Table1[Name of School Facility],0))</f>
        <v>14</v>
      </c>
      <c r="G16" s="11"/>
      <c r="I16" s="45">
        <f>INDEX(Table1[Standalone HEPA filter units in place],MATCH('3. School Dashboard'!$D$5,Table1[Name of School Facility],0))</f>
        <v>14</v>
      </c>
    </row>
    <row r="17" spans="2:2" ht="27" customHeight="1" x14ac:dyDescent="0.25">
      <c r="B17" s="89" t="s">
        <v>242</v>
      </c>
    </row>
    <row r="18" spans="2:2" x14ac:dyDescent="0.25">
      <c r="B18" s="90" t="s">
        <v>243</v>
      </c>
    </row>
    <row r="26" spans="2:2" ht="3.95" hidden="1" customHeight="1" x14ac:dyDescent="0.25"/>
  </sheetData>
  <sheetProtection algorithmName="SHA-512" hashValue="bS0u5CJG7bTl/QbYZnxeBMhX2fhC3F/tN7Jq7WQhHDU6ZRxlshQnbWpUYhOkDKcTHSpATR7XymrlsCECC1l3CQ==" saltValue="zk8ghuMeQItFSPv8bqVq3w==" spinCount="100000" sheet="1" selectLockedCells="1"/>
  <mergeCells count="10">
    <mergeCell ref="B16:E16"/>
    <mergeCell ref="B12:D12"/>
    <mergeCell ref="B13:D13"/>
    <mergeCell ref="B14:D14"/>
    <mergeCell ref="B15:D15"/>
    <mergeCell ref="B2:F2"/>
    <mergeCell ref="B5:C5"/>
    <mergeCell ref="B9:F9"/>
    <mergeCell ref="B10:D10"/>
    <mergeCell ref="B11:D11"/>
  </mergeCells>
  <conditionalFormatting sqref="I10">
    <cfRule type="iconSet" priority="10">
      <iconSet iconSet="3Symbols2">
        <cfvo type="percent" val="0"/>
        <cfvo type="percent" val="33"/>
        <cfvo type="percent" val="67"/>
      </iconSet>
    </cfRule>
  </conditionalFormatting>
  <conditionalFormatting sqref="I11">
    <cfRule type="iconSet" priority="7">
      <iconSet iconSet="3Symbols2">
        <cfvo type="percent" val="0"/>
        <cfvo type="percent" val="33"/>
        <cfvo type="percent" val="67"/>
      </iconSet>
    </cfRule>
  </conditionalFormatting>
  <conditionalFormatting sqref="I12">
    <cfRule type="iconSet" priority="6">
      <iconSet iconSet="3Symbols2">
        <cfvo type="percent" val="0"/>
        <cfvo type="percent" val="33"/>
        <cfvo type="percent" val="67"/>
      </iconSet>
    </cfRule>
  </conditionalFormatting>
  <conditionalFormatting sqref="I13">
    <cfRule type="iconSet" priority="5">
      <iconSet iconSet="3Symbols2">
        <cfvo type="percent" val="0"/>
        <cfvo type="percent" val="33"/>
        <cfvo type="percent" val="67"/>
      </iconSet>
    </cfRule>
  </conditionalFormatting>
  <conditionalFormatting sqref="I14">
    <cfRule type="iconSet" priority="4">
      <iconSet iconSet="3Symbols2">
        <cfvo type="percent" val="0"/>
        <cfvo type="percent" val="33"/>
        <cfvo type="percent" val="67"/>
      </iconSet>
    </cfRule>
  </conditionalFormatting>
  <conditionalFormatting sqref="I15">
    <cfRule type="iconSet" priority="3">
      <iconSet iconSet="3Symbols2">
        <cfvo type="percent" val="0"/>
        <cfvo type="percent" val="33"/>
        <cfvo type="percent" val="67"/>
      </iconSet>
    </cfRule>
  </conditionalFormatting>
  <dataValidations count="1">
    <dataValidation type="list" allowBlank="1" showInputMessage="1" showErrorMessage="1" sqref="D5" xr:uid="{DCF4BBB6-608A-4CCD-9D43-872F35D354B7}">
      <formula1>School_Name</formula1>
    </dataValidation>
  </dataValidations>
  <printOptions horizontalCentered="1" verticalCentered="1"/>
  <pageMargins left="0.7" right="0.7" top="0.75" bottom="0.75" header="0.3" footer="0.3"/>
  <pageSetup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2" id="{00000000-000E-0000-0300-000003000000}">
            <x14:iconSet iconSet="3Symbols2" custom="1">
              <x14:cfvo type="percent">
                <xm:f>0</xm:f>
              </x14:cfvo>
              <x14:cfvo type="num">
                <xm:f>0</xm:f>
              </x14:cfvo>
              <x14:cfvo type="num">
                <xm:f>1</xm:f>
              </x14:cfvo>
              <x14:cfIcon iconSet="NoIcons" iconId="0"/>
              <x14:cfIcon iconSet="NoIcons" iconId="0"/>
              <x14:cfIcon iconSet="3Symbols2" iconId="2"/>
            </x14:iconSet>
          </x14:cfRule>
          <xm:sqref>F10:G15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7C534-5EFF-43C7-9F22-C8B271C9D98E}">
  <sheetPr codeName="Sheet5">
    <tabColor theme="7" tint="0.79998168889431442"/>
    <pageSetUpPr fitToPage="1"/>
  </sheetPr>
  <dimension ref="A1:R28"/>
  <sheetViews>
    <sheetView topLeftCell="A10" zoomScaleNormal="100" workbookViewId="0">
      <selection activeCell="C29" sqref="C29"/>
    </sheetView>
  </sheetViews>
  <sheetFormatPr defaultRowHeight="15" x14ac:dyDescent="0.25"/>
  <cols>
    <col min="1" max="1" width="6.140625" style="35" customWidth="1"/>
    <col min="2" max="2" width="62.42578125" style="21" customWidth="1"/>
    <col min="3" max="3" width="57.85546875" customWidth="1"/>
    <col min="4" max="4" width="14" customWidth="1"/>
    <col min="5" max="17" width="15.85546875" customWidth="1"/>
  </cols>
  <sheetData>
    <row r="1" spans="1:18" ht="16.5" thickBot="1" x14ac:dyDescent="0.3">
      <c r="A1" s="71" t="s">
        <v>132</v>
      </c>
      <c r="B1" s="33" t="s">
        <v>114</v>
      </c>
      <c r="C1" s="34" t="s">
        <v>115</v>
      </c>
    </row>
    <row r="2" spans="1:18" ht="19.5" thickBot="1" x14ac:dyDescent="0.35">
      <c r="A2" s="17"/>
      <c r="B2" s="20"/>
      <c r="C2" s="13"/>
      <c r="F2" s="126" t="s">
        <v>262</v>
      </c>
      <c r="G2" s="127"/>
    </row>
    <row r="3" spans="1:18" x14ac:dyDescent="0.25">
      <c r="A3" s="23"/>
      <c r="B3" s="24" t="s">
        <v>118</v>
      </c>
      <c r="C3" s="25"/>
      <c r="F3" s="97"/>
      <c r="G3" s="98" t="s">
        <v>264</v>
      </c>
    </row>
    <row r="4" spans="1:18" ht="15.75" thickBot="1" x14ac:dyDescent="0.3">
      <c r="A4" s="17"/>
      <c r="B4" s="20"/>
      <c r="F4" s="99"/>
      <c r="G4" s="100" t="s">
        <v>263</v>
      </c>
    </row>
    <row r="5" spans="1:18" x14ac:dyDescent="0.25">
      <c r="A5" s="17">
        <v>1</v>
      </c>
      <c r="B5" s="20" t="s">
        <v>9</v>
      </c>
      <c r="C5" s="22" t="s">
        <v>109</v>
      </c>
      <c r="D5" s="65" t="s">
        <v>260</v>
      </c>
      <c r="E5" s="81"/>
    </row>
    <row r="6" spans="1:18" x14ac:dyDescent="0.25">
      <c r="B6" s="20"/>
    </row>
    <row r="7" spans="1:18" x14ac:dyDescent="0.25">
      <c r="A7" s="17">
        <v>2</v>
      </c>
      <c r="B7" s="20" t="s">
        <v>113</v>
      </c>
    </row>
    <row r="8" spans="1:18" ht="30" x14ac:dyDescent="0.25">
      <c r="A8" s="55">
        <v>2.1</v>
      </c>
      <c r="C8" s="82" t="s">
        <v>266</v>
      </c>
      <c r="D8" s="65" t="s">
        <v>256</v>
      </c>
    </row>
    <row r="9" spans="1:18" ht="45" x14ac:dyDescent="0.25">
      <c r="A9" s="62">
        <v>2.2000000000000002</v>
      </c>
      <c r="C9" s="82" t="s">
        <v>267</v>
      </c>
      <c r="D9" s="65" t="s">
        <v>256</v>
      </c>
    </row>
    <row r="10" spans="1:18" ht="60" x14ac:dyDescent="0.25">
      <c r="A10" s="62">
        <v>2.2999999999999998</v>
      </c>
      <c r="C10" s="82" t="s">
        <v>268</v>
      </c>
      <c r="D10" s="65" t="s">
        <v>256</v>
      </c>
    </row>
    <row r="11" spans="1:18" ht="45" x14ac:dyDescent="0.25">
      <c r="A11" s="62">
        <v>2.4</v>
      </c>
      <c r="C11" s="82" t="s">
        <v>269</v>
      </c>
      <c r="D11" s="65" t="s">
        <v>256</v>
      </c>
    </row>
    <row r="12" spans="1:18" x14ac:dyDescent="0.25">
      <c r="A12" s="17"/>
      <c r="B12" s="20"/>
    </row>
    <row r="13" spans="1:18" x14ac:dyDescent="0.25">
      <c r="A13" s="23"/>
      <c r="B13" s="24" t="s">
        <v>119</v>
      </c>
      <c r="C13" s="25"/>
    </row>
    <row r="14" spans="1:18" ht="15.75" thickBot="1" x14ac:dyDescent="0.3">
      <c r="A14" s="17"/>
      <c r="B14" s="20"/>
      <c r="R14" s="47"/>
    </row>
    <row r="15" spans="1:18" ht="15.75" thickBot="1" x14ac:dyDescent="0.3">
      <c r="A15" s="50">
        <v>3</v>
      </c>
      <c r="B15" s="49" t="s">
        <v>117</v>
      </c>
      <c r="C15" s="48"/>
      <c r="E15" s="117" t="s">
        <v>130</v>
      </c>
      <c r="F15" s="118"/>
      <c r="G15" s="118"/>
      <c r="H15" s="118"/>
      <c r="I15" s="118"/>
      <c r="J15" s="118"/>
      <c r="K15" s="118"/>
      <c r="L15" s="118"/>
      <c r="M15" s="118"/>
      <c r="N15" s="118"/>
      <c r="O15" s="118"/>
      <c r="P15" s="118"/>
      <c r="Q15" s="119"/>
    </row>
    <row r="16" spans="1:18" x14ac:dyDescent="0.25">
      <c r="E16" s="120" t="s">
        <v>124</v>
      </c>
      <c r="F16" s="121"/>
      <c r="G16" s="121"/>
      <c r="H16" s="121"/>
      <c r="I16" s="121"/>
      <c r="J16" s="122"/>
      <c r="K16" s="123" t="s">
        <v>125</v>
      </c>
      <c r="L16" s="124"/>
      <c r="M16" s="124"/>
      <c r="N16" s="124"/>
      <c r="O16" s="124"/>
      <c r="P16" s="124"/>
      <c r="Q16" s="125"/>
    </row>
    <row r="17" spans="1:17" ht="60" x14ac:dyDescent="0.25">
      <c r="C17" s="65" t="s">
        <v>261</v>
      </c>
      <c r="E17" s="58" t="s">
        <v>127</v>
      </c>
      <c r="F17" s="59" t="s">
        <v>127</v>
      </c>
      <c r="G17" s="91" t="s">
        <v>249</v>
      </c>
      <c r="H17" s="91" t="s">
        <v>251</v>
      </c>
      <c r="I17" s="91" t="s">
        <v>250</v>
      </c>
      <c r="J17" s="92" t="s">
        <v>252</v>
      </c>
      <c r="K17" s="64" t="s">
        <v>129</v>
      </c>
      <c r="L17" s="60" t="s">
        <v>126</v>
      </c>
      <c r="M17" s="76" t="s">
        <v>140</v>
      </c>
      <c r="N17" s="91" t="s">
        <v>251</v>
      </c>
      <c r="O17" s="91" t="s">
        <v>250</v>
      </c>
      <c r="P17" s="91" t="s">
        <v>249</v>
      </c>
      <c r="Q17" s="92" t="s">
        <v>252</v>
      </c>
    </row>
    <row r="18" spans="1:17" ht="30" customHeight="1" x14ac:dyDescent="0.25">
      <c r="A18" s="61">
        <v>3.1</v>
      </c>
      <c r="B18" s="20" t="s">
        <v>248</v>
      </c>
      <c r="C18" s="102">
        <f>SUM(E18:J18)/1000000</f>
        <v>7.4591649999999996</v>
      </c>
      <c r="D18" s="65"/>
      <c r="E18" s="93">
        <f>INDEX('Funding Tables'!$Q$3:$Q$78,MATCH('4. Board Level Worksheet'!$C$5,'Funding Tables'!$C$3:$C$78,0))*1000000</f>
        <v>350400</v>
      </c>
      <c r="F18" s="93">
        <f>INDEX('Funding Tables'!$R$3:$R$78,MATCH('4. Board Level Worksheet'!$C$5,'Funding Tables'!$C$3:$C$78,0))*1000000</f>
        <v>350400</v>
      </c>
      <c r="G18" s="94">
        <v>2722913</v>
      </c>
      <c r="H18" s="94">
        <v>1522297</v>
      </c>
      <c r="I18" s="94">
        <v>2513155</v>
      </c>
      <c r="J18" s="94">
        <v>0</v>
      </c>
      <c r="K18" s="56"/>
      <c r="L18" s="51"/>
      <c r="M18" s="51"/>
      <c r="N18" s="51"/>
      <c r="O18" s="51"/>
      <c r="P18" s="51"/>
      <c r="Q18" s="52"/>
    </row>
    <row r="19" spans="1:17" ht="30" customHeight="1" thickBot="1" x14ac:dyDescent="0.3">
      <c r="A19" s="61">
        <v>3.2</v>
      </c>
      <c r="B19" s="20" t="s">
        <v>116</v>
      </c>
      <c r="C19" s="102">
        <f>SUM(K19:Q19)/1000000</f>
        <v>3.081461</v>
      </c>
      <c r="D19" s="65"/>
      <c r="E19" s="53"/>
      <c r="F19" s="54"/>
      <c r="G19" s="54"/>
      <c r="H19" s="54"/>
      <c r="I19" s="54"/>
      <c r="J19" s="57"/>
      <c r="K19" s="95">
        <f>INDEX('Funding Tables'!$S$3:$S$78,MATCH('4. Board Level Worksheet'!$C$5,'Funding Tables'!$C$3:$C$78,0))*1000000</f>
        <v>166326</v>
      </c>
      <c r="L19" s="95">
        <f>INDEX('Funding Tables'!$T$3:$T$78,MATCH('4. Board Level Worksheet'!$C$5,'Funding Tables'!$C$3:$C$78,0))*1000000</f>
        <v>9000</v>
      </c>
      <c r="M19" s="95">
        <f>INDEX('Funding Tables'!$V$3:$V$78,MATCH('4. Board Level Worksheet'!$C$5,'Funding Tables'!$C$3:$C$78,0))*1000000</f>
        <v>204000</v>
      </c>
      <c r="N19" s="94">
        <v>69234</v>
      </c>
      <c r="O19" s="94">
        <v>960815</v>
      </c>
      <c r="P19" s="94">
        <v>1672086</v>
      </c>
      <c r="Q19" s="94">
        <v>0</v>
      </c>
    </row>
    <row r="21" spans="1:17" x14ac:dyDescent="0.25">
      <c r="A21" s="17">
        <v>3.3</v>
      </c>
      <c r="B21" s="63" t="s">
        <v>128</v>
      </c>
      <c r="C21" s="26">
        <v>24</v>
      </c>
      <c r="D21" s="65" t="s">
        <v>256</v>
      </c>
    </row>
    <row r="22" spans="1:17" x14ac:dyDescent="0.25">
      <c r="A22" s="17">
        <v>3.4</v>
      </c>
      <c r="B22" s="63" t="s">
        <v>147</v>
      </c>
      <c r="C22" s="26">
        <v>42</v>
      </c>
      <c r="D22" s="65" t="s">
        <v>256</v>
      </c>
    </row>
    <row r="23" spans="1:17" x14ac:dyDescent="0.25">
      <c r="A23" s="17">
        <v>3.5</v>
      </c>
      <c r="B23" s="63" t="s">
        <v>258</v>
      </c>
      <c r="C23" s="87">
        <f>IFERROR(C22/ROWS(Table1[Name of School Facility]),"")</f>
        <v>1</v>
      </c>
      <c r="D23" s="65" t="s">
        <v>257</v>
      </c>
    </row>
    <row r="24" spans="1:17" x14ac:dyDescent="0.25">
      <c r="A24" s="17">
        <v>3.6</v>
      </c>
      <c r="B24" s="63" t="s">
        <v>254</v>
      </c>
      <c r="C24" s="26">
        <v>18</v>
      </c>
      <c r="D24" s="65" t="s">
        <v>256</v>
      </c>
    </row>
    <row r="25" spans="1:17" x14ac:dyDescent="0.25">
      <c r="A25" s="17">
        <v>3.7</v>
      </c>
      <c r="B25" s="63" t="s">
        <v>236</v>
      </c>
      <c r="C25" s="26">
        <v>42</v>
      </c>
      <c r="D25" s="65" t="s">
        <v>256</v>
      </c>
    </row>
    <row r="26" spans="1:17" x14ac:dyDescent="0.25">
      <c r="A26" s="17">
        <v>3.8</v>
      </c>
      <c r="B26" s="63" t="s">
        <v>259</v>
      </c>
      <c r="C26" s="87">
        <f>IFERROR(C25/ROWS(Table1[Name of School Facility]),"")</f>
        <v>1</v>
      </c>
      <c r="D26" s="65" t="s">
        <v>257</v>
      </c>
    </row>
    <row r="27" spans="1:17" x14ac:dyDescent="0.25">
      <c r="A27" s="17"/>
      <c r="B27" s="20"/>
      <c r="C27" s="21"/>
      <c r="D27" s="65"/>
    </row>
    <row r="28" spans="1:17" x14ac:dyDescent="0.25">
      <c r="A28" s="50">
        <v>4</v>
      </c>
      <c r="B28" s="49" t="s">
        <v>253</v>
      </c>
      <c r="C28" s="84">
        <v>751</v>
      </c>
      <c r="D28" s="65" t="s">
        <v>256</v>
      </c>
    </row>
  </sheetData>
  <mergeCells count="4">
    <mergeCell ref="E15:Q15"/>
    <mergeCell ref="E16:J16"/>
    <mergeCell ref="K16:Q16"/>
    <mergeCell ref="F2:G2"/>
  </mergeCells>
  <dataValidations count="1">
    <dataValidation operator="lessThan" allowBlank="1" showInputMessage="1" showErrorMessage="1" sqref="E8 C8" xr:uid="{25D9E677-DE32-483F-AF8A-24038D659400}"/>
  </dataValidations>
  <pageMargins left="0.7" right="0.7" top="0.75" bottom="0.75" header="0.3" footer="0.3"/>
  <pageSetup scale="2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AEB7B65-5C6D-4C09-A49F-8E0DD2444495}">
          <x14:formula1>
            <xm:f>'Funding Tables'!$C$2:$C$78</xm:f>
          </x14:formula1>
          <xm:sqref>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5F74A-DE88-40F0-9687-4C5F57E69174}">
  <sheetPr codeName="Sheet6">
    <tabColor theme="7" tint="0.79998168889431442"/>
    <pageSetUpPr fitToPage="1"/>
  </sheetPr>
  <dimension ref="A1:K49"/>
  <sheetViews>
    <sheetView topLeftCell="A4" zoomScale="110" zoomScaleNormal="110" workbookViewId="0">
      <pane xSplit="2" ySplit="2" topLeftCell="I22" activePane="bottomRight" state="frozen"/>
      <selection activeCell="A4" sqref="A4"/>
      <selection pane="topRight" activeCell="C4" sqref="C4"/>
      <selection pane="bottomLeft" activeCell="A6" sqref="A6"/>
      <selection pane="bottomRight" activeCell="J50" sqref="J50"/>
    </sheetView>
  </sheetViews>
  <sheetFormatPr defaultRowHeight="15" x14ac:dyDescent="0.25"/>
  <cols>
    <col min="1" max="1" width="40.5703125" customWidth="1"/>
    <col min="2" max="2" width="13" customWidth="1"/>
    <col min="3" max="3" width="30.85546875" style="28" customWidth="1"/>
    <col min="4" max="4" width="20.85546875" style="28" customWidth="1"/>
    <col min="5" max="5" width="32" style="28" customWidth="1"/>
    <col min="6" max="6" width="26.28515625" style="28" customWidth="1"/>
    <col min="7" max="7" width="32.42578125" style="28" customWidth="1"/>
    <col min="8" max="8" width="46.7109375" style="28" customWidth="1"/>
    <col min="9" max="9" width="41.140625" style="28" customWidth="1"/>
    <col min="10" max="10" width="33.140625" style="28" customWidth="1"/>
    <col min="11" max="11" width="10.42578125" style="28" bestFit="1" customWidth="1"/>
    <col min="14" max="14" width="29.42578125" customWidth="1"/>
    <col min="23" max="23" width="32.85546875" customWidth="1"/>
  </cols>
  <sheetData>
    <row r="1" spans="1:11" ht="15.75" x14ac:dyDescent="0.25">
      <c r="A1" s="72" t="s">
        <v>133</v>
      </c>
    </row>
    <row r="2" spans="1:11" s="27" customFormat="1" ht="75" x14ac:dyDescent="0.25">
      <c r="A2" s="96" t="s">
        <v>255</v>
      </c>
      <c r="B2" s="29"/>
      <c r="C2" s="30" t="s">
        <v>245</v>
      </c>
      <c r="D2" s="31" t="s">
        <v>122</v>
      </c>
      <c r="E2" s="31" t="s">
        <v>122</v>
      </c>
      <c r="F2" s="31" t="s">
        <v>122</v>
      </c>
      <c r="G2" s="31" t="s">
        <v>122</v>
      </c>
      <c r="H2" s="31" t="s">
        <v>122</v>
      </c>
      <c r="I2" s="31" t="s">
        <v>122</v>
      </c>
      <c r="J2" s="31" t="s">
        <v>247</v>
      </c>
    </row>
    <row r="3" spans="1:11" ht="15.75" thickBot="1" x14ac:dyDescent="0.3">
      <c r="K3"/>
    </row>
    <row r="4" spans="1:11" ht="15.75" thickBot="1" x14ac:dyDescent="0.3">
      <c r="A4" s="36" t="s">
        <v>120</v>
      </c>
      <c r="B4" s="37"/>
      <c r="C4" s="38"/>
      <c r="D4" s="39" t="s">
        <v>121</v>
      </c>
      <c r="E4" s="40"/>
      <c r="F4" s="40"/>
      <c r="G4" s="40"/>
      <c r="H4" s="40"/>
      <c r="I4" s="40"/>
      <c r="J4" s="40"/>
      <c r="K4"/>
    </row>
    <row r="5" spans="1:11" s="32" customFormat="1" ht="30.75" thickBot="1" x14ac:dyDescent="0.3">
      <c r="A5" s="41" t="s">
        <v>2</v>
      </c>
      <c r="B5" s="42" t="s">
        <v>3</v>
      </c>
      <c r="C5" s="42" t="s">
        <v>4</v>
      </c>
      <c r="D5" s="43" t="s">
        <v>146</v>
      </c>
      <c r="E5" s="73" t="s">
        <v>142</v>
      </c>
      <c r="F5" s="44" t="s">
        <v>7</v>
      </c>
      <c r="G5" s="44" t="s">
        <v>239</v>
      </c>
      <c r="H5" s="73" t="s">
        <v>240</v>
      </c>
      <c r="I5" s="44" t="s">
        <v>145</v>
      </c>
      <c r="J5" s="44" t="s">
        <v>8</v>
      </c>
      <c r="K5" s="88" t="s">
        <v>151</v>
      </c>
    </row>
    <row r="6" spans="1:11" x14ac:dyDescent="0.25">
      <c r="A6" t="s">
        <v>185</v>
      </c>
      <c r="B6" t="s">
        <v>186</v>
      </c>
      <c r="C6" s="28" t="s">
        <v>148</v>
      </c>
      <c r="D6" s="28" t="s">
        <v>6</v>
      </c>
      <c r="E6" s="28" t="s">
        <v>6</v>
      </c>
      <c r="F6" s="28" t="s">
        <v>6</v>
      </c>
      <c r="G6" s="28" t="s">
        <v>6</v>
      </c>
      <c r="H6" s="28" t="s">
        <v>6</v>
      </c>
      <c r="I6" s="28" t="s">
        <v>6</v>
      </c>
      <c r="J6" s="28">
        <v>14</v>
      </c>
      <c r="K6" s="28">
        <v>55</v>
      </c>
    </row>
    <row r="7" spans="1:11" x14ac:dyDescent="0.25">
      <c r="A7" t="s">
        <v>160</v>
      </c>
      <c r="B7" t="s">
        <v>161</v>
      </c>
      <c r="C7" s="28" t="s">
        <v>144</v>
      </c>
      <c r="D7" s="28" t="s">
        <v>6</v>
      </c>
      <c r="E7" s="28" t="s">
        <v>6</v>
      </c>
      <c r="F7" s="28" t="s">
        <v>6</v>
      </c>
      <c r="G7" s="28" t="s">
        <v>6</v>
      </c>
      <c r="H7" s="28" t="s">
        <v>6</v>
      </c>
      <c r="I7" s="28" t="s">
        <v>123</v>
      </c>
      <c r="J7" s="28">
        <v>22</v>
      </c>
      <c r="K7" s="28">
        <v>55</v>
      </c>
    </row>
    <row r="8" spans="1:11" x14ac:dyDescent="0.25">
      <c r="A8" t="s">
        <v>170</v>
      </c>
      <c r="B8" t="s">
        <v>171</v>
      </c>
      <c r="C8" s="28" t="s">
        <v>144</v>
      </c>
      <c r="D8" s="28" t="s">
        <v>6</v>
      </c>
      <c r="E8" s="28" t="s">
        <v>6</v>
      </c>
      <c r="F8" s="28" t="s">
        <v>6</v>
      </c>
      <c r="G8" s="28" t="s">
        <v>6</v>
      </c>
      <c r="H8" s="28" t="s">
        <v>6</v>
      </c>
      <c r="I8" s="28" t="s">
        <v>6</v>
      </c>
      <c r="J8" s="28">
        <v>7</v>
      </c>
      <c r="K8" s="28">
        <v>55</v>
      </c>
    </row>
    <row r="9" spans="1:11" x14ac:dyDescent="0.25">
      <c r="A9" t="s">
        <v>187</v>
      </c>
      <c r="B9" t="s">
        <v>188</v>
      </c>
      <c r="C9" s="28" t="s">
        <v>148</v>
      </c>
      <c r="D9" s="28" t="s">
        <v>6</v>
      </c>
      <c r="E9" s="28" t="s">
        <v>6</v>
      </c>
      <c r="F9" s="28" t="s">
        <v>6</v>
      </c>
      <c r="G9" s="28" t="s">
        <v>6</v>
      </c>
      <c r="H9" s="28" t="s">
        <v>6</v>
      </c>
      <c r="I9" s="28" t="s">
        <v>6</v>
      </c>
      <c r="J9" s="28">
        <v>17</v>
      </c>
      <c r="K9" s="28">
        <v>55</v>
      </c>
    </row>
    <row r="10" spans="1:11" x14ac:dyDescent="0.25">
      <c r="A10" t="s">
        <v>155</v>
      </c>
      <c r="B10" t="s">
        <v>189</v>
      </c>
      <c r="C10" s="28" t="s">
        <v>148</v>
      </c>
      <c r="D10" s="28" t="s">
        <v>6</v>
      </c>
      <c r="E10" s="28" t="s">
        <v>6</v>
      </c>
      <c r="F10" s="28" t="s">
        <v>6</v>
      </c>
      <c r="G10" s="28" t="s">
        <v>6</v>
      </c>
      <c r="H10" s="28" t="s">
        <v>6</v>
      </c>
      <c r="I10" s="28" t="s">
        <v>6</v>
      </c>
      <c r="J10" s="28">
        <v>51</v>
      </c>
      <c r="K10" s="28">
        <v>55</v>
      </c>
    </row>
    <row r="11" spans="1:11" x14ac:dyDescent="0.25">
      <c r="A11" t="s">
        <v>158</v>
      </c>
      <c r="B11" t="s">
        <v>190</v>
      </c>
      <c r="C11" s="28" t="s">
        <v>148</v>
      </c>
      <c r="D11" s="28" t="s">
        <v>6</v>
      </c>
      <c r="E11" s="28" t="s">
        <v>6</v>
      </c>
      <c r="F11" s="28" t="s">
        <v>6</v>
      </c>
      <c r="G11" s="28" t="s">
        <v>6</v>
      </c>
      <c r="H11" s="28" t="s">
        <v>6</v>
      </c>
      <c r="I11" s="28" t="s">
        <v>123</v>
      </c>
      <c r="J11" s="28">
        <v>14</v>
      </c>
      <c r="K11" s="28">
        <v>55</v>
      </c>
    </row>
    <row r="12" spans="1:11" x14ac:dyDescent="0.25">
      <c r="A12" t="s">
        <v>172</v>
      </c>
      <c r="B12" t="s">
        <v>173</v>
      </c>
      <c r="C12" s="28" t="s">
        <v>144</v>
      </c>
      <c r="D12" s="28" t="s">
        <v>6</v>
      </c>
      <c r="E12" s="28" t="s">
        <v>6</v>
      </c>
      <c r="F12" s="28" t="s">
        <v>6</v>
      </c>
      <c r="G12" s="28" t="s">
        <v>6</v>
      </c>
      <c r="H12" s="28" t="s">
        <v>6</v>
      </c>
      <c r="I12" s="28" t="s">
        <v>123</v>
      </c>
      <c r="J12" s="28">
        <v>17</v>
      </c>
      <c r="K12" s="28">
        <v>55</v>
      </c>
    </row>
    <row r="13" spans="1:11" x14ac:dyDescent="0.25">
      <c r="A13" t="s">
        <v>156</v>
      </c>
      <c r="B13" t="s">
        <v>174</v>
      </c>
      <c r="C13" s="28" t="s">
        <v>148</v>
      </c>
      <c r="D13" s="28" t="s">
        <v>6</v>
      </c>
      <c r="E13" s="28" t="s">
        <v>6</v>
      </c>
      <c r="F13" s="28" t="s">
        <v>6</v>
      </c>
      <c r="G13" s="28" t="s">
        <v>6</v>
      </c>
      <c r="H13" s="28" t="s">
        <v>6</v>
      </c>
      <c r="I13" s="28" t="s">
        <v>6</v>
      </c>
      <c r="J13" s="28">
        <v>11</v>
      </c>
      <c r="K13" s="28">
        <v>55</v>
      </c>
    </row>
    <row r="14" spans="1:11" x14ac:dyDescent="0.25">
      <c r="A14" t="s">
        <v>191</v>
      </c>
      <c r="B14" t="s">
        <v>192</v>
      </c>
      <c r="C14" s="28" t="s">
        <v>144</v>
      </c>
      <c r="D14" s="28" t="s">
        <v>6</v>
      </c>
      <c r="E14" s="28" t="s">
        <v>6</v>
      </c>
      <c r="F14" s="28" t="s">
        <v>6</v>
      </c>
      <c r="G14" s="28" t="s">
        <v>6</v>
      </c>
      <c r="H14" s="28" t="s">
        <v>6</v>
      </c>
      <c r="I14" s="28" t="s">
        <v>6</v>
      </c>
      <c r="J14" s="28">
        <v>18</v>
      </c>
      <c r="K14" s="28">
        <v>55</v>
      </c>
    </row>
    <row r="15" spans="1:11" x14ac:dyDescent="0.25">
      <c r="A15" t="s">
        <v>193</v>
      </c>
      <c r="B15" t="s">
        <v>194</v>
      </c>
      <c r="C15" s="28" t="s">
        <v>148</v>
      </c>
      <c r="D15" s="28" t="s">
        <v>6</v>
      </c>
      <c r="E15" s="28" t="s">
        <v>6</v>
      </c>
      <c r="F15" s="28" t="s">
        <v>5</v>
      </c>
      <c r="G15" s="28" t="s">
        <v>6</v>
      </c>
      <c r="H15" s="28" t="s">
        <v>6</v>
      </c>
      <c r="I15" s="28" t="s">
        <v>123</v>
      </c>
      <c r="J15" s="28">
        <v>1</v>
      </c>
      <c r="K15" s="28">
        <v>55</v>
      </c>
    </row>
    <row r="16" spans="1:11" x14ac:dyDescent="0.25">
      <c r="A16" t="s">
        <v>195</v>
      </c>
      <c r="B16" t="s">
        <v>196</v>
      </c>
      <c r="C16" s="28" t="s">
        <v>148</v>
      </c>
      <c r="D16" s="28" t="s">
        <v>6</v>
      </c>
      <c r="E16" s="28" t="s">
        <v>6</v>
      </c>
      <c r="F16" s="28" t="s">
        <v>5</v>
      </c>
      <c r="G16" s="28" t="s">
        <v>6</v>
      </c>
      <c r="H16" s="28" t="s">
        <v>6</v>
      </c>
      <c r="I16" s="28" t="s">
        <v>123</v>
      </c>
      <c r="J16" s="28">
        <v>6</v>
      </c>
      <c r="K16" s="28">
        <v>55</v>
      </c>
    </row>
    <row r="17" spans="1:11" x14ac:dyDescent="0.25">
      <c r="A17" t="s">
        <v>197</v>
      </c>
      <c r="B17" t="s">
        <v>198</v>
      </c>
      <c r="C17" s="28" t="s">
        <v>148</v>
      </c>
      <c r="D17" s="28" t="s">
        <v>6</v>
      </c>
      <c r="E17" s="28" t="s">
        <v>6</v>
      </c>
      <c r="F17" s="28" t="s">
        <v>5</v>
      </c>
      <c r="G17" s="28" t="s">
        <v>6</v>
      </c>
      <c r="H17" s="28" t="s">
        <v>6</v>
      </c>
      <c r="I17" s="28" t="s">
        <v>123</v>
      </c>
      <c r="J17" s="28">
        <v>4</v>
      </c>
      <c r="K17" s="28">
        <v>55</v>
      </c>
    </row>
    <row r="18" spans="1:11" x14ac:dyDescent="0.25">
      <c r="A18" t="s">
        <v>199</v>
      </c>
      <c r="B18" t="s">
        <v>200</v>
      </c>
      <c r="C18" s="28" t="s">
        <v>148</v>
      </c>
      <c r="D18" s="28" t="s">
        <v>6</v>
      </c>
      <c r="E18" s="28" t="s">
        <v>6</v>
      </c>
      <c r="F18" s="28" t="s">
        <v>5</v>
      </c>
      <c r="G18" s="28" t="s">
        <v>6</v>
      </c>
      <c r="H18" s="28" t="s">
        <v>6</v>
      </c>
      <c r="I18" s="28" t="s">
        <v>123</v>
      </c>
      <c r="J18" s="28">
        <v>3</v>
      </c>
      <c r="K18" s="28">
        <v>55</v>
      </c>
    </row>
    <row r="19" spans="1:11" x14ac:dyDescent="0.25">
      <c r="A19" t="s">
        <v>201</v>
      </c>
      <c r="B19" t="s">
        <v>202</v>
      </c>
      <c r="C19" s="28" t="s">
        <v>148</v>
      </c>
      <c r="D19" s="28" t="s">
        <v>6</v>
      </c>
      <c r="E19" s="28" t="s">
        <v>6</v>
      </c>
      <c r="F19" s="28" t="s">
        <v>6</v>
      </c>
      <c r="G19" s="28" t="s">
        <v>6</v>
      </c>
      <c r="H19" s="28" t="s">
        <v>6</v>
      </c>
      <c r="I19" s="28" t="s">
        <v>6</v>
      </c>
      <c r="J19" s="28">
        <v>18</v>
      </c>
      <c r="K19" s="28">
        <v>55</v>
      </c>
    </row>
    <row r="20" spans="1:11" x14ac:dyDescent="0.25">
      <c r="A20" t="s">
        <v>175</v>
      </c>
      <c r="B20" t="s">
        <v>176</v>
      </c>
      <c r="C20" s="28" t="s">
        <v>148</v>
      </c>
      <c r="D20" s="28" t="s">
        <v>6</v>
      </c>
      <c r="E20" s="28" t="s">
        <v>6</v>
      </c>
      <c r="F20" s="28" t="s">
        <v>6</v>
      </c>
      <c r="G20" s="28" t="s">
        <v>6</v>
      </c>
      <c r="H20" s="28" t="s">
        <v>6</v>
      </c>
      <c r="I20" s="28" t="s">
        <v>123</v>
      </c>
      <c r="J20" s="28">
        <v>39</v>
      </c>
      <c r="K20" s="28">
        <v>55</v>
      </c>
    </row>
    <row r="21" spans="1:11" x14ac:dyDescent="0.25">
      <c r="A21" t="s">
        <v>153</v>
      </c>
      <c r="B21" t="s">
        <v>203</v>
      </c>
      <c r="C21" s="28" t="s">
        <v>148</v>
      </c>
      <c r="D21" s="28" t="s">
        <v>6</v>
      </c>
      <c r="E21" s="28" t="s">
        <v>6</v>
      </c>
      <c r="F21" s="28" t="s">
        <v>6</v>
      </c>
      <c r="G21" s="28" t="s">
        <v>6</v>
      </c>
      <c r="H21" s="28" t="s">
        <v>6</v>
      </c>
      <c r="I21" s="28" t="s">
        <v>123</v>
      </c>
      <c r="J21" s="28">
        <v>11</v>
      </c>
      <c r="K21" s="28">
        <v>55</v>
      </c>
    </row>
    <row r="22" spans="1:11" x14ac:dyDescent="0.25">
      <c r="A22" t="s">
        <v>154</v>
      </c>
      <c r="B22" t="s">
        <v>177</v>
      </c>
      <c r="C22" s="28" t="s">
        <v>144</v>
      </c>
      <c r="D22" s="28" t="s">
        <v>6</v>
      </c>
      <c r="E22" s="28" t="s">
        <v>6</v>
      </c>
      <c r="F22" s="28" t="s">
        <v>6</v>
      </c>
      <c r="G22" s="28" t="s">
        <v>6</v>
      </c>
      <c r="H22" s="28" t="s">
        <v>6</v>
      </c>
      <c r="I22" s="28" t="s">
        <v>6</v>
      </c>
      <c r="J22" s="28">
        <v>26</v>
      </c>
      <c r="K22" s="28">
        <v>55</v>
      </c>
    </row>
    <row r="23" spans="1:11" x14ac:dyDescent="0.25">
      <c r="A23" t="s">
        <v>204</v>
      </c>
      <c r="B23" t="s">
        <v>205</v>
      </c>
      <c r="C23" s="28" t="s">
        <v>148</v>
      </c>
      <c r="D23" s="28" t="s">
        <v>6</v>
      </c>
      <c r="E23" s="28" t="s">
        <v>6</v>
      </c>
      <c r="F23" s="28" t="s">
        <v>6</v>
      </c>
      <c r="G23" s="28" t="s">
        <v>6</v>
      </c>
      <c r="H23" s="28" t="s">
        <v>6</v>
      </c>
      <c r="I23" s="28" t="s">
        <v>6</v>
      </c>
      <c r="J23" s="28">
        <v>12</v>
      </c>
      <c r="K23" s="28">
        <v>55</v>
      </c>
    </row>
    <row r="24" spans="1:11" x14ac:dyDescent="0.25">
      <c r="A24" t="s">
        <v>206</v>
      </c>
      <c r="B24" t="s">
        <v>207</v>
      </c>
      <c r="C24" s="28" t="s">
        <v>144</v>
      </c>
      <c r="D24" s="28" t="s">
        <v>6</v>
      </c>
      <c r="E24" s="28" t="s">
        <v>6</v>
      </c>
      <c r="F24" s="28" t="s">
        <v>6</v>
      </c>
      <c r="G24" s="28" t="s">
        <v>6</v>
      </c>
      <c r="H24" s="28" t="s">
        <v>6</v>
      </c>
      <c r="I24" s="28" t="s">
        <v>6</v>
      </c>
      <c r="J24" s="28">
        <v>40</v>
      </c>
      <c r="K24" s="28">
        <v>55</v>
      </c>
    </row>
    <row r="25" spans="1:11" x14ac:dyDescent="0.25">
      <c r="A25" t="s">
        <v>208</v>
      </c>
      <c r="B25" t="s">
        <v>209</v>
      </c>
      <c r="C25" s="28" t="s">
        <v>148</v>
      </c>
      <c r="D25" s="28" t="s">
        <v>6</v>
      </c>
      <c r="E25" s="28" t="s">
        <v>6</v>
      </c>
      <c r="F25" s="28" t="s">
        <v>6</v>
      </c>
      <c r="G25" s="28" t="s">
        <v>6</v>
      </c>
      <c r="H25" s="28" t="s">
        <v>6</v>
      </c>
      <c r="I25" s="28" t="s">
        <v>123</v>
      </c>
      <c r="J25" s="28">
        <v>51</v>
      </c>
      <c r="K25" s="28">
        <v>55</v>
      </c>
    </row>
    <row r="26" spans="1:11" x14ac:dyDescent="0.25">
      <c r="A26" t="s">
        <v>162</v>
      </c>
      <c r="B26" t="s">
        <v>163</v>
      </c>
      <c r="C26" s="28" t="s">
        <v>144</v>
      </c>
      <c r="D26" s="28" t="s">
        <v>6</v>
      </c>
      <c r="E26" s="28" t="s">
        <v>6</v>
      </c>
      <c r="F26" s="28" t="s">
        <v>6</v>
      </c>
      <c r="G26" s="28" t="s">
        <v>6</v>
      </c>
      <c r="H26" s="28" t="s">
        <v>6</v>
      </c>
      <c r="I26" s="28" t="s">
        <v>6</v>
      </c>
      <c r="J26" s="28">
        <v>16</v>
      </c>
      <c r="K26" s="28">
        <v>55</v>
      </c>
    </row>
    <row r="27" spans="1:11" x14ac:dyDescent="0.25">
      <c r="A27" t="s">
        <v>164</v>
      </c>
      <c r="B27" t="s">
        <v>165</v>
      </c>
      <c r="C27" s="28" t="s">
        <v>144</v>
      </c>
      <c r="D27" s="28" t="s">
        <v>6</v>
      </c>
      <c r="E27" s="28" t="s">
        <v>6</v>
      </c>
      <c r="F27" s="28" t="s">
        <v>6</v>
      </c>
      <c r="G27" s="28" t="s">
        <v>6</v>
      </c>
      <c r="H27" s="28" t="s">
        <v>6</v>
      </c>
      <c r="I27" s="28" t="s">
        <v>6</v>
      </c>
      <c r="J27" s="28">
        <v>14</v>
      </c>
      <c r="K27" s="28">
        <v>55</v>
      </c>
    </row>
    <row r="28" spans="1:11" x14ac:dyDescent="0.25">
      <c r="A28" t="s">
        <v>210</v>
      </c>
      <c r="B28" t="s">
        <v>211</v>
      </c>
      <c r="C28" s="28" t="s">
        <v>148</v>
      </c>
      <c r="D28" s="28" t="s">
        <v>6</v>
      </c>
      <c r="E28" s="28" t="s">
        <v>6</v>
      </c>
      <c r="F28" s="28" t="s">
        <v>6</v>
      </c>
      <c r="G28" s="28" t="s">
        <v>6</v>
      </c>
      <c r="H28" s="28" t="s">
        <v>6</v>
      </c>
      <c r="I28" s="28" t="s">
        <v>6</v>
      </c>
      <c r="J28" s="28">
        <v>7</v>
      </c>
      <c r="K28" s="28">
        <v>55</v>
      </c>
    </row>
    <row r="29" spans="1:11" x14ac:dyDescent="0.25">
      <c r="A29" t="s">
        <v>166</v>
      </c>
      <c r="B29" t="s">
        <v>167</v>
      </c>
      <c r="C29" s="28" t="s">
        <v>144</v>
      </c>
      <c r="D29" s="28" t="s">
        <v>6</v>
      </c>
      <c r="E29" s="28" t="s">
        <v>6</v>
      </c>
      <c r="F29" s="28" t="s">
        <v>6</v>
      </c>
      <c r="G29" s="28" t="s">
        <v>6</v>
      </c>
      <c r="H29" s="28" t="s">
        <v>6</v>
      </c>
      <c r="I29" s="28" t="s">
        <v>123</v>
      </c>
      <c r="J29" s="28">
        <v>19</v>
      </c>
      <c r="K29" s="28">
        <v>55</v>
      </c>
    </row>
    <row r="30" spans="1:11" x14ac:dyDescent="0.25">
      <c r="A30" t="s">
        <v>178</v>
      </c>
      <c r="B30" t="s">
        <v>179</v>
      </c>
      <c r="C30" s="28" t="s">
        <v>144</v>
      </c>
      <c r="D30" s="28" t="s">
        <v>6</v>
      </c>
      <c r="E30" s="28" t="s">
        <v>6</v>
      </c>
      <c r="F30" s="28" t="s">
        <v>6</v>
      </c>
      <c r="G30" s="28" t="s">
        <v>6</v>
      </c>
      <c r="H30" s="28" t="s">
        <v>6</v>
      </c>
      <c r="I30" s="28" t="s">
        <v>6</v>
      </c>
      <c r="J30" s="28">
        <v>24</v>
      </c>
      <c r="K30" s="28">
        <v>55</v>
      </c>
    </row>
    <row r="31" spans="1:11" x14ac:dyDescent="0.25">
      <c r="A31" t="s">
        <v>212</v>
      </c>
      <c r="B31" t="s">
        <v>213</v>
      </c>
      <c r="C31" s="28" t="s">
        <v>148</v>
      </c>
      <c r="D31" s="28" t="s">
        <v>6</v>
      </c>
      <c r="E31" s="28" t="s">
        <v>6</v>
      </c>
      <c r="F31" s="28" t="s">
        <v>6</v>
      </c>
      <c r="G31" s="28" t="s">
        <v>6</v>
      </c>
      <c r="H31" s="28" t="s">
        <v>6</v>
      </c>
      <c r="I31" s="28" t="s">
        <v>6</v>
      </c>
      <c r="J31" s="28">
        <v>5</v>
      </c>
      <c r="K31" s="28">
        <v>55</v>
      </c>
    </row>
    <row r="32" spans="1:11" x14ac:dyDescent="0.25">
      <c r="A32" t="s">
        <v>180</v>
      </c>
      <c r="B32" t="s">
        <v>181</v>
      </c>
      <c r="C32" s="28" t="s">
        <v>144</v>
      </c>
      <c r="D32" s="28" t="s">
        <v>6</v>
      </c>
      <c r="E32" s="28" t="s">
        <v>6</v>
      </c>
      <c r="F32" s="28" t="s">
        <v>6</v>
      </c>
      <c r="G32" s="28" t="s">
        <v>6</v>
      </c>
      <c r="H32" s="28" t="s">
        <v>6</v>
      </c>
      <c r="I32" s="28" t="s">
        <v>123</v>
      </c>
      <c r="J32" s="28">
        <v>30</v>
      </c>
      <c r="K32" s="28">
        <v>55</v>
      </c>
    </row>
    <row r="33" spans="1:11" x14ac:dyDescent="0.25">
      <c r="A33" t="s">
        <v>214</v>
      </c>
      <c r="B33" t="s">
        <v>215</v>
      </c>
      <c r="C33" s="28" t="s">
        <v>148</v>
      </c>
      <c r="D33" s="28" t="s">
        <v>6</v>
      </c>
      <c r="E33" s="28" t="s">
        <v>6</v>
      </c>
      <c r="F33" s="28" t="s">
        <v>6</v>
      </c>
      <c r="G33" s="28" t="s">
        <v>6</v>
      </c>
      <c r="H33" s="28" t="s">
        <v>6</v>
      </c>
      <c r="I33" s="28" t="s">
        <v>6</v>
      </c>
      <c r="J33" s="28">
        <v>18</v>
      </c>
      <c r="K33" s="28">
        <v>55</v>
      </c>
    </row>
    <row r="34" spans="1:11" x14ac:dyDescent="0.25">
      <c r="A34" t="s">
        <v>216</v>
      </c>
      <c r="B34" t="s">
        <v>217</v>
      </c>
      <c r="C34" s="28" t="s">
        <v>148</v>
      </c>
      <c r="D34" s="28" t="s">
        <v>6</v>
      </c>
      <c r="E34" s="28" t="s">
        <v>6</v>
      </c>
      <c r="F34" s="28" t="s">
        <v>6</v>
      </c>
      <c r="G34" s="28" t="s">
        <v>6</v>
      </c>
      <c r="H34" s="28" t="s">
        <v>6</v>
      </c>
      <c r="I34" s="28" t="s">
        <v>6</v>
      </c>
      <c r="J34" s="28">
        <v>13</v>
      </c>
      <c r="K34" s="28">
        <v>55</v>
      </c>
    </row>
    <row r="35" spans="1:11" x14ac:dyDescent="0.25">
      <c r="A35" t="s">
        <v>182</v>
      </c>
      <c r="B35" t="s">
        <v>152</v>
      </c>
      <c r="C35" s="28" t="s">
        <v>148</v>
      </c>
      <c r="D35" s="28" t="s">
        <v>6</v>
      </c>
      <c r="E35" s="28" t="s">
        <v>6</v>
      </c>
      <c r="F35" s="28" t="s">
        <v>6</v>
      </c>
      <c r="G35" s="28" t="s">
        <v>6</v>
      </c>
      <c r="H35" s="28" t="s">
        <v>6</v>
      </c>
      <c r="I35" s="28" t="s">
        <v>123</v>
      </c>
      <c r="J35" s="28">
        <v>3</v>
      </c>
      <c r="K35" s="28">
        <v>55</v>
      </c>
    </row>
    <row r="36" spans="1:11" x14ac:dyDescent="0.25">
      <c r="A36" t="s">
        <v>168</v>
      </c>
      <c r="B36" t="s">
        <v>169</v>
      </c>
      <c r="C36" s="28" t="s">
        <v>144</v>
      </c>
      <c r="D36" s="28" t="s">
        <v>6</v>
      </c>
      <c r="E36" s="28" t="s">
        <v>6</v>
      </c>
      <c r="F36" s="28" t="s">
        <v>6</v>
      </c>
      <c r="G36" s="28" t="s">
        <v>6</v>
      </c>
      <c r="H36" s="28" t="s">
        <v>6</v>
      </c>
      <c r="I36" s="28" t="s">
        <v>6</v>
      </c>
      <c r="J36" s="28">
        <v>13</v>
      </c>
      <c r="K36" s="28">
        <v>55</v>
      </c>
    </row>
    <row r="37" spans="1:11" x14ac:dyDescent="0.25">
      <c r="A37" t="s">
        <v>218</v>
      </c>
      <c r="B37" t="s">
        <v>219</v>
      </c>
      <c r="C37" s="28" t="s">
        <v>148</v>
      </c>
      <c r="D37" s="28" t="s">
        <v>6</v>
      </c>
      <c r="E37" s="28" t="s">
        <v>6</v>
      </c>
      <c r="F37" s="28" t="s">
        <v>6</v>
      </c>
      <c r="G37" s="28" t="s">
        <v>6</v>
      </c>
      <c r="H37" s="28" t="s">
        <v>6</v>
      </c>
      <c r="I37" s="28" t="s">
        <v>123</v>
      </c>
      <c r="J37" s="28">
        <v>21</v>
      </c>
      <c r="K37" s="28">
        <v>55</v>
      </c>
    </row>
    <row r="38" spans="1:11" x14ac:dyDescent="0.25">
      <c r="A38" t="s">
        <v>220</v>
      </c>
      <c r="B38" t="s">
        <v>221</v>
      </c>
      <c r="C38" s="28" t="s">
        <v>148</v>
      </c>
      <c r="D38" s="28" t="s">
        <v>6</v>
      </c>
      <c r="E38" s="28" t="s">
        <v>6</v>
      </c>
      <c r="F38" s="28" t="s">
        <v>6</v>
      </c>
      <c r="G38" s="28" t="s">
        <v>6</v>
      </c>
      <c r="H38" s="28" t="s">
        <v>6</v>
      </c>
      <c r="I38" s="28" t="s">
        <v>6</v>
      </c>
      <c r="J38" s="28">
        <v>29</v>
      </c>
      <c r="K38" s="28">
        <v>55</v>
      </c>
    </row>
    <row r="39" spans="1:11" x14ac:dyDescent="0.25">
      <c r="A39" t="s">
        <v>183</v>
      </c>
      <c r="B39" t="s">
        <v>184</v>
      </c>
      <c r="C39" s="28" t="s">
        <v>144</v>
      </c>
      <c r="D39" s="28" t="s">
        <v>6</v>
      </c>
      <c r="E39" s="28" t="s">
        <v>6</v>
      </c>
      <c r="F39" s="28" t="s">
        <v>6</v>
      </c>
      <c r="G39" s="28" t="s">
        <v>6</v>
      </c>
      <c r="H39" s="28" t="s">
        <v>6</v>
      </c>
      <c r="I39" s="28" t="s">
        <v>123</v>
      </c>
      <c r="J39" s="28">
        <v>8</v>
      </c>
      <c r="K39" s="28">
        <v>55</v>
      </c>
    </row>
    <row r="40" spans="1:11" x14ac:dyDescent="0.25">
      <c r="A40" t="s">
        <v>222</v>
      </c>
      <c r="B40" t="s">
        <v>223</v>
      </c>
      <c r="C40" s="28" t="s">
        <v>148</v>
      </c>
      <c r="D40" s="28" t="s">
        <v>6</v>
      </c>
      <c r="E40" s="28" t="s">
        <v>6</v>
      </c>
      <c r="F40" s="28" t="s">
        <v>6</v>
      </c>
      <c r="G40" s="28" t="s">
        <v>6</v>
      </c>
      <c r="H40" s="28" t="s">
        <v>6</v>
      </c>
      <c r="I40" s="28" t="s">
        <v>6</v>
      </c>
      <c r="J40" s="28">
        <v>11</v>
      </c>
      <c r="K40" s="28">
        <v>55</v>
      </c>
    </row>
    <row r="41" spans="1:11" x14ac:dyDescent="0.25">
      <c r="A41" t="s">
        <v>224</v>
      </c>
      <c r="B41" t="s">
        <v>225</v>
      </c>
      <c r="C41" s="28" t="s">
        <v>144</v>
      </c>
      <c r="D41" s="28" t="s">
        <v>6</v>
      </c>
      <c r="E41" s="28" t="s">
        <v>6</v>
      </c>
      <c r="F41" s="28" t="s">
        <v>6</v>
      </c>
      <c r="G41" s="28" t="s">
        <v>6</v>
      </c>
      <c r="H41" s="28" t="s">
        <v>6</v>
      </c>
      <c r="I41" s="28" t="s">
        <v>6</v>
      </c>
      <c r="J41" s="28">
        <v>15</v>
      </c>
      <c r="K41" s="28">
        <v>55</v>
      </c>
    </row>
    <row r="42" spans="1:11" x14ac:dyDescent="0.25">
      <c r="A42" t="s">
        <v>226</v>
      </c>
      <c r="B42" t="s">
        <v>227</v>
      </c>
      <c r="C42" s="28" t="s">
        <v>148</v>
      </c>
      <c r="D42" s="28" t="s">
        <v>6</v>
      </c>
      <c r="E42" s="28" t="s">
        <v>6</v>
      </c>
      <c r="F42" s="28" t="s">
        <v>6</v>
      </c>
      <c r="G42" s="28" t="s">
        <v>6</v>
      </c>
      <c r="H42" s="28" t="s">
        <v>6</v>
      </c>
      <c r="I42" s="28" t="s">
        <v>123</v>
      </c>
      <c r="J42" s="28">
        <v>35</v>
      </c>
      <c r="K42" s="28">
        <v>55</v>
      </c>
    </row>
    <row r="43" spans="1:11" x14ac:dyDescent="0.25">
      <c r="A43" t="s">
        <v>228</v>
      </c>
      <c r="B43" t="s">
        <v>229</v>
      </c>
      <c r="C43" s="28" t="s">
        <v>148</v>
      </c>
      <c r="D43" s="28" t="s">
        <v>6</v>
      </c>
      <c r="E43" s="28" t="s">
        <v>6</v>
      </c>
      <c r="F43" s="28" t="s">
        <v>6</v>
      </c>
      <c r="G43" s="28" t="s">
        <v>6</v>
      </c>
      <c r="H43" s="28" t="s">
        <v>6</v>
      </c>
      <c r="I43" s="28" t="s">
        <v>6</v>
      </c>
      <c r="J43" s="28">
        <v>36</v>
      </c>
      <c r="K43" s="28">
        <v>55</v>
      </c>
    </row>
    <row r="44" spans="1:11" x14ac:dyDescent="0.25">
      <c r="A44" t="s">
        <v>230</v>
      </c>
      <c r="B44" t="s">
        <v>231</v>
      </c>
      <c r="C44" s="28" t="s">
        <v>148</v>
      </c>
      <c r="D44" s="28" t="s">
        <v>6</v>
      </c>
      <c r="E44" s="28" t="s">
        <v>6</v>
      </c>
      <c r="F44" s="28" t="s">
        <v>6</v>
      </c>
      <c r="G44" s="28" t="s">
        <v>6</v>
      </c>
      <c r="H44" s="28" t="s">
        <v>6</v>
      </c>
      <c r="I44" s="28" t="s">
        <v>6</v>
      </c>
      <c r="J44" s="28">
        <v>10</v>
      </c>
      <c r="K44" s="28">
        <v>55</v>
      </c>
    </row>
    <row r="45" spans="1:11" x14ac:dyDescent="0.25">
      <c r="A45" t="s">
        <v>157</v>
      </c>
      <c r="B45" t="s">
        <v>232</v>
      </c>
      <c r="C45" s="28" t="s">
        <v>148</v>
      </c>
      <c r="D45" s="28" t="s">
        <v>6</v>
      </c>
      <c r="E45" s="28" t="s">
        <v>6</v>
      </c>
      <c r="F45" s="28" t="s">
        <v>6</v>
      </c>
      <c r="G45" s="28" t="s">
        <v>6</v>
      </c>
      <c r="H45" s="28" t="s">
        <v>6</v>
      </c>
      <c r="I45" s="28" t="s">
        <v>123</v>
      </c>
      <c r="J45" s="28">
        <v>11</v>
      </c>
      <c r="K45" s="28">
        <v>55</v>
      </c>
    </row>
    <row r="46" spans="1:11" x14ac:dyDescent="0.25">
      <c r="A46" t="s">
        <v>159</v>
      </c>
      <c r="B46" t="s">
        <v>233</v>
      </c>
      <c r="C46" s="28" t="s">
        <v>144</v>
      </c>
      <c r="D46" s="28" t="s">
        <v>6</v>
      </c>
      <c r="E46" s="28" t="s">
        <v>6</v>
      </c>
      <c r="F46" s="28" t="s">
        <v>6</v>
      </c>
      <c r="G46" s="28" t="s">
        <v>6</v>
      </c>
      <c r="H46" s="28" t="s">
        <v>6</v>
      </c>
      <c r="I46" s="28" t="s">
        <v>123</v>
      </c>
      <c r="J46" s="28">
        <v>19</v>
      </c>
      <c r="K46" s="28">
        <v>55</v>
      </c>
    </row>
    <row r="47" spans="1:11" x14ac:dyDescent="0.25">
      <c r="A47" t="s">
        <v>234</v>
      </c>
      <c r="B47" t="s">
        <v>235</v>
      </c>
      <c r="C47" s="28" t="s">
        <v>148</v>
      </c>
      <c r="D47" s="28" t="s">
        <v>6</v>
      </c>
      <c r="E47" s="28" t="s">
        <v>6</v>
      </c>
      <c r="F47" s="28" t="s">
        <v>6</v>
      </c>
      <c r="G47" s="28" t="s">
        <v>6</v>
      </c>
      <c r="H47" s="28" t="s">
        <v>6</v>
      </c>
      <c r="I47" s="28" t="s">
        <v>123</v>
      </c>
      <c r="J47" s="28">
        <v>12</v>
      </c>
      <c r="K47" s="28">
        <v>55</v>
      </c>
    </row>
    <row r="49" spans="10:10" x14ac:dyDescent="0.25">
      <c r="J49" s="28">
        <f>SUM(Table1[Standalone HEPA filter units in place])</f>
        <v>751</v>
      </c>
    </row>
  </sheetData>
  <phoneticPr fontId="20" type="noConversion"/>
  <dataValidations count="1">
    <dataValidation type="list" allowBlank="1" showInputMessage="1" showErrorMessage="1" sqref="D6:I47" xr:uid="{310277DC-CD9F-4A53-90DA-4A4FC374E3ED}">
      <formula1>"Yes, No, NA"</formula1>
    </dataValidation>
  </dataValidations>
  <pageMargins left="0.7" right="0.7" top="0.75" bottom="0.75" header="0.3" footer="0.3"/>
  <pageSetup scale="27" fitToHeight="3"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2E45E76-512A-4DA7-A531-3526F7F00A55}">
          <x14:formula1>
            <xm:f>'Funding Tables'!$AB$3:$AB$5</xm:f>
          </x14:formula1>
          <xm:sqref>C6:C47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6235-AEBD-45A1-A11A-C9AD6C3C7043}">
  <sheetPr codeName="Sheet7"/>
  <dimension ref="A1:AB78"/>
  <sheetViews>
    <sheetView workbookViewId="0">
      <selection activeCell="Q3" sqref="Q3"/>
    </sheetView>
  </sheetViews>
  <sheetFormatPr defaultRowHeight="15" x14ac:dyDescent="0.25"/>
  <cols>
    <col min="2" max="2" width="9.140625" style="14"/>
    <col min="3" max="3" width="35" customWidth="1"/>
    <col min="4" max="4" width="13.5703125" hidden="1" customWidth="1"/>
    <col min="5" max="5" width="14.140625" hidden="1" customWidth="1"/>
    <col min="6" max="9" width="0" hidden="1" customWidth="1"/>
    <col min="10" max="10" width="17.140625" hidden="1" customWidth="1"/>
    <col min="11" max="11" width="13.5703125" customWidth="1"/>
    <col min="13" max="13" width="13.85546875" customWidth="1"/>
    <col min="14" max="14" width="14.42578125" customWidth="1"/>
    <col min="15" max="15" width="14.140625" customWidth="1"/>
    <col min="16" max="16" width="38.85546875" customWidth="1"/>
    <col min="17" max="17" width="15.140625" customWidth="1"/>
    <col min="18" max="18" width="12.5703125" customWidth="1"/>
    <col min="19" max="19" width="16.140625" customWidth="1"/>
    <col min="20" max="20" width="14.85546875" customWidth="1"/>
    <col min="21" max="21" width="15.5703125" customWidth="1"/>
    <col min="22" max="22" width="18.5703125" customWidth="1"/>
    <col min="28" max="28" width="57.7109375" customWidth="1"/>
  </cols>
  <sheetData>
    <row r="1" spans="1:28" ht="15.75" x14ac:dyDescent="0.25">
      <c r="A1" s="70" t="s">
        <v>134</v>
      </c>
      <c r="C1" s="15" t="s">
        <v>30</v>
      </c>
      <c r="D1" s="128" t="s">
        <v>31</v>
      </c>
      <c r="E1" s="128"/>
      <c r="F1" s="129" t="s">
        <v>32</v>
      </c>
      <c r="G1" s="129"/>
      <c r="P1" s="15" t="s">
        <v>30</v>
      </c>
      <c r="Q1" s="74"/>
      <c r="R1" s="74"/>
      <c r="S1" s="74"/>
      <c r="T1" s="74"/>
      <c r="U1" s="74"/>
      <c r="V1" t="s">
        <v>141</v>
      </c>
    </row>
    <row r="2" spans="1:28" ht="60" x14ac:dyDescent="0.25">
      <c r="A2" t="s">
        <v>10</v>
      </c>
      <c r="B2" s="14" t="s">
        <v>11</v>
      </c>
      <c r="C2" t="s">
        <v>12</v>
      </c>
      <c r="D2" s="15" t="s">
        <v>27</v>
      </c>
      <c r="E2" s="15" t="s">
        <v>28</v>
      </c>
      <c r="F2" s="15" t="s">
        <v>27</v>
      </c>
      <c r="G2" s="15" t="s">
        <v>28</v>
      </c>
      <c r="H2" s="15" t="s">
        <v>29</v>
      </c>
      <c r="I2" s="15" t="s">
        <v>45</v>
      </c>
      <c r="J2" s="15" t="s">
        <v>46</v>
      </c>
      <c r="K2" s="15" t="s">
        <v>0</v>
      </c>
      <c r="L2" s="15" t="s">
        <v>47</v>
      </c>
      <c r="M2" s="15" t="s">
        <v>48</v>
      </c>
      <c r="N2" s="15" t="s">
        <v>49</v>
      </c>
      <c r="O2" s="19" t="s">
        <v>50</v>
      </c>
      <c r="P2" t="s">
        <v>12</v>
      </c>
      <c r="Q2" s="74" t="s">
        <v>135</v>
      </c>
      <c r="R2" s="74" t="s">
        <v>136</v>
      </c>
      <c r="S2" s="75" t="s">
        <v>139</v>
      </c>
      <c r="T2" s="75" t="s">
        <v>137</v>
      </c>
      <c r="U2" s="75" t="s">
        <v>138</v>
      </c>
      <c r="V2" s="76" t="s">
        <v>140</v>
      </c>
      <c r="AB2" s="86" t="s">
        <v>143</v>
      </c>
    </row>
    <row r="3" spans="1:28" x14ac:dyDescent="0.25">
      <c r="A3">
        <v>1</v>
      </c>
      <c r="B3" s="14">
        <v>1</v>
      </c>
      <c r="C3" t="s">
        <v>51</v>
      </c>
      <c r="D3" s="16"/>
      <c r="E3" s="16"/>
      <c r="F3" s="16"/>
      <c r="G3" s="16"/>
      <c r="H3" s="16"/>
      <c r="I3" s="16"/>
      <c r="J3" s="16"/>
      <c r="K3" s="77" t="str">
        <f>IF($C3='4. Board Level Worksheet'!$C$5,'4. Board Level Worksheet'!$C$18,"")</f>
        <v/>
      </c>
      <c r="L3" s="77" t="str">
        <f>IF($C3='4. Board Level Worksheet'!$C$5,'4. Board Level Worksheet'!$C$19,"")</f>
        <v/>
      </c>
      <c r="M3" s="79" t="str">
        <f>IF($C3='4. Board Level Worksheet'!$C$5,'4. Board Level Worksheet'!$C$21,"")</f>
        <v/>
      </c>
      <c r="N3" s="79" t="str">
        <f>IF($C3='4. Board Level Worksheet'!$C$5,'4. Board Level Worksheet'!$C$28,"")</f>
        <v/>
      </c>
      <c r="O3" s="79" t="str">
        <f>IF($C3='4. Board Level Worksheet'!$C$5,'4. Board Level Worksheet'!#REF!,"")</f>
        <v/>
      </c>
      <c r="P3" t="s">
        <v>51</v>
      </c>
      <c r="Q3" s="77">
        <v>0.29310000000000003</v>
      </c>
      <c r="R3" s="77">
        <v>0.29310000000000003</v>
      </c>
      <c r="S3" s="77">
        <v>0.161908</v>
      </c>
      <c r="T3" s="77">
        <v>1.7999999999999999E-2</v>
      </c>
      <c r="U3" s="78">
        <v>109</v>
      </c>
      <c r="V3" s="78">
        <f>U3*1000/1000000</f>
        <v>0.109</v>
      </c>
      <c r="AB3" s="85" t="s">
        <v>148</v>
      </c>
    </row>
    <row r="4" spans="1:28" x14ac:dyDescent="0.25">
      <c r="A4">
        <v>2</v>
      </c>
      <c r="B4" s="14">
        <v>2</v>
      </c>
      <c r="C4" t="s">
        <v>52</v>
      </c>
      <c r="D4" s="16"/>
      <c r="E4" s="16"/>
      <c r="F4" s="16"/>
      <c r="G4" s="16"/>
      <c r="H4" s="16"/>
      <c r="I4" s="16"/>
      <c r="J4" s="16"/>
      <c r="K4" s="77" t="str">
        <f>IF($C4='4. Board Level Worksheet'!$C$5,'4. Board Level Worksheet'!$C$18,"")</f>
        <v/>
      </c>
      <c r="L4" s="77" t="str">
        <f>IF($C4='4. Board Level Worksheet'!$C$5,'4. Board Level Worksheet'!$C$19,"")</f>
        <v/>
      </c>
      <c r="M4" s="79" t="str">
        <f>IF($C4='4. Board Level Worksheet'!$C$5,'4. Board Level Worksheet'!$C$21,"")</f>
        <v/>
      </c>
      <c r="N4" s="79" t="str">
        <f>IF($C4='4. Board Level Worksheet'!$C$5,'4. Board Level Worksheet'!$C$28,"")</f>
        <v/>
      </c>
      <c r="O4" s="79" t="str">
        <f>IF($C4='4. Board Level Worksheet'!$C$5,'4. Board Level Worksheet'!#REF!,"")</f>
        <v/>
      </c>
      <c r="P4" t="s">
        <v>52</v>
      </c>
      <c r="Q4" s="77">
        <v>0.41639999999999999</v>
      </c>
      <c r="R4" s="77">
        <v>0.41639999999999999</v>
      </c>
      <c r="S4" s="77">
        <v>0.17813799999999999</v>
      </c>
      <c r="T4" s="77">
        <v>2.8000000000000001E-2</v>
      </c>
      <c r="U4" s="78">
        <v>132</v>
      </c>
      <c r="V4" s="78">
        <f t="shared" ref="V4:V67" si="0">U4*1000/1000000</f>
        <v>0.13200000000000001</v>
      </c>
      <c r="AB4" s="85" t="s">
        <v>144</v>
      </c>
    </row>
    <row r="5" spans="1:28" x14ac:dyDescent="0.25">
      <c r="A5">
        <v>3</v>
      </c>
      <c r="B5" s="14">
        <v>3</v>
      </c>
      <c r="C5" t="s">
        <v>53</v>
      </c>
      <c r="D5" s="16"/>
      <c r="E5" s="16"/>
      <c r="F5" s="16"/>
      <c r="G5" s="16"/>
      <c r="H5" s="16"/>
      <c r="I5" s="16"/>
      <c r="J5" s="16"/>
      <c r="K5" s="77" t="str">
        <f>IF($C5='4. Board Level Worksheet'!$C$5,'4. Board Level Worksheet'!$C$18,"")</f>
        <v/>
      </c>
      <c r="L5" s="77" t="str">
        <f>IF($C5='4. Board Level Worksheet'!$C$5,'4. Board Level Worksheet'!$C$19,"")</f>
        <v/>
      </c>
      <c r="M5" s="79" t="str">
        <f>IF($C5='4. Board Level Worksheet'!$C$5,'4. Board Level Worksheet'!$C$21,"")</f>
        <v/>
      </c>
      <c r="N5" s="79" t="str">
        <f>IF($C5='4. Board Level Worksheet'!$C$5,'4. Board Level Worksheet'!$C$28,"")</f>
        <v/>
      </c>
      <c r="O5" s="79" t="str">
        <f>IF($C5='4. Board Level Worksheet'!$C$5,'4. Board Level Worksheet'!#REF!,"")</f>
        <v/>
      </c>
      <c r="P5" t="s">
        <v>53</v>
      </c>
      <c r="Q5" s="77">
        <v>0.4491</v>
      </c>
      <c r="R5" s="77">
        <v>0.4491</v>
      </c>
      <c r="S5" s="77">
        <v>0.20843600000000001</v>
      </c>
      <c r="T5" s="77">
        <v>3.4000000000000002E-2</v>
      </c>
      <c r="U5" s="78">
        <v>900</v>
      </c>
      <c r="V5" s="78">
        <f t="shared" si="0"/>
        <v>0.9</v>
      </c>
      <c r="AB5" s="85" t="s">
        <v>246</v>
      </c>
    </row>
    <row r="6" spans="1:28" x14ac:dyDescent="0.25">
      <c r="A6">
        <v>4</v>
      </c>
      <c r="B6" s="14">
        <v>4</v>
      </c>
      <c r="C6" t="s">
        <v>54</v>
      </c>
      <c r="D6" s="16"/>
      <c r="E6" s="16"/>
      <c r="F6" s="16"/>
      <c r="G6" s="16"/>
      <c r="H6" s="16"/>
      <c r="I6" s="16"/>
      <c r="J6" s="16"/>
      <c r="K6" s="77" t="str">
        <f>IF($C6='4. Board Level Worksheet'!$C$5,'4. Board Level Worksheet'!$C$18,"")</f>
        <v/>
      </c>
      <c r="L6" s="77" t="str">
        <f>IF($C6='4. Board Level Worksheet'!$C$5,'4. Board Level Worksheet'!$C$19,"")</f>
        <v/>
      </c>
      <c r="M6" s="79" t="str">
        <f>IF($C6='4. Board Level Worksheet'!$C$5,'4. Board Level Worksheet'!$C$21,"")</f>
        <v/>
      </c>
      <c r="N6" s="79" t="str">
        <f>IF($C6='4. Board Level Worksheet'!$C$5,'4. Board Level Worksheet'!$C$28,"")</f>
        <v/>
      </c>
      <c r="O6" s="79" t="str">
        <f>IF($C6='4. Board Level Worksheet'!$C$5,'4. Board Level Worksheet'!#REF!,"")</f>
        <v/>
      </c>
      <c r="P6" t="s">
        <v>54</v>
      </c>
      <c r="Q6" s="77">
        <v>0.35620000000000002</v>
      </c>
      <c r="R6" s="77">
        <v>0.35620000000000002</v>
      </c>
      <c r="S6" s="77">
        <v>0.172157</v>
      </c>
      <c r="T6" s="77">
        <v>2.3E-2</v>
      </c>
      <c r="U6" s="78">
        <v>181</v>
      </c>
      <c r="V6" s="78">
        <f t="shared" si="0"/>
        <v>0.18099999999999999</v>
      </c>
    </row>
    <row r="7" spans="1:28" x14ac:dyDescent="0.25">
      <c r="A7">
        <v>5</v>
      </c>
      <c r="B7" s="14" t="s">
        <v>33</v>
      </c>
      <c r="C7" t="s">
        <v>55</v>
      </c>
      <c r="D7" s="16"/>
      <c r="E7" s="16"/>
      <c r="F7" s="16"/>
      <c r="G7" s="16"/>
      <c r="H7" s="16"/>
      <c r="I7" s="16"/>
      <c r="J7" s="16"/>
      <c r="K7" s="77" t="str">
        <f>IF($C7='4. Board Level Worksheet'!$C$5,'4. Board Level Worksheet'!$C$18,"")</f>
        <v/>
      </c>
      <c r="L7" s="77" t="str">
        <f>IF($C7='4. Board Level Worksheet'!$C$5,'4. Board Level Worksheet'!$C$19,"")</f>
        <v/>
      </c>
      <c r="M7" s="79" t="str">
        <f>IF($C7='4. Board Level Worksheet'!$C$5,'4. Board Level Worksheet'!$C$21,"")</f>
        <v/>
      </c>
      <c r="N7" s="79" t="str">
        <f>IF($C7='4. Board Level Worksheet'!$C$5,'4. Board Level Worksheet'!$C$28,"")</f>
        <v/>
      </c>
      <c r="O7" s="79" t="str">
        <f>IF($C7='4. Board Level Worksheet'!$C$5,'4. Board Level Worksheet'!#REF!,"")</f>
        <v/>
      </c>
      <c r="P7" t="s">
        <v>55</v>
      </c>
      <c r="Q7" s="77">
        <v>0.1709</v>
      </c>
      <c r="R7" s="77">
        <v>0.1709</v>
      </c>
      <c r="S7" s="77">
        <v>0.101339</v>
      </c>
      <c r="T7" s="77">
        <v>1.2999999999999999E-2</v>
      </c>
      <c r="U7" s="78">
        <v>23</v>
      </c>
      <c r="V7" s="78">
        <f t="shared" si="0"/>
        <v>2.3E-2</v>
      </c>
    </row>
    <row r="8" spans="1:28" x14ac:dyDescent="0.25">
      <c r="A8">
        <v>6</v>
      </c>
      <c r="B8" s="14" t="s">
        <v>34</v>
      </c>
      <c r="C8" t="s">
        <v>56</v>
      </c>
      <c r="D8" s="16"/>
      <c r="E8" s="16"/>
      <c r="F8" s="16"/>
      <c r="G8" s="16"/>
      <c r="H8" s="16"/>
      <c r="I8" s="16"/>
      <c r="J8" s="16"/>
      <c r="K8" s="77" t="str">
        <f>IF($C8='4. Board Level Worksheet'!$C$5,'4. Board Level Worksheet'!$C$18,"")</f>
        <v/>
      </c>
      <c r="L8" s="77" t="str">
        <f>IF($C8='4. Board Level Worksheet'!$C$5,'4. Board Level Worksheet'!$C$19,"")</f>
        <v/>
      </c>
      <c r="M8" s="79" t="str">
        <f>IF($C8='4. Board Level Worksheet'!$C$5,'4. Board Level Worksheet'!$C$21,"")</f>
        <v/>
      </c>
      <c r="N8" s="79" t="str">
        <f>IF($C8='4. Board Level Worksheet'!$C$5,'4. Board Level Worksheet'!$C$28,"")</f>
        <v/>
      </c>
      <c r="O8" s="79" t="str">
        <f>IF($C8='4. Board Level Worksheet'!$C$5,'4. Board Level Worksheet'!#REF!,"")</f>
        <v/>
      </c>
      <c r="P8" t="s">
        <v>56</v>
      </c>
      <c r="Q8" s="77">
        <v>0.1114</v>
      </c>
      <c r="R8" s="77">
        <v>0.1114</v>
      </c>
      <c r="S8" s="77">
        <v>5.1128E-2</v>
      </c>
      <c r="T8" s="77">
        <v>8.0000000000000002E-3</v>
      </c>
      <c r="U8" s="78">
        <v>19</v>
      </c>
      <c r="V8" s="78">
        <f t="shared" si="0"/>
        <v>1.9E-2</v>
      </c>
    </row>
    <row r="9" spans="1:28" x14ac:dyDescent="0.25">
      <c r="A9">
        <v>7</v>
      </c>
      <c r="B9" s="14" t="s">
        <v>35</v>
      </c>
      <c r="C9" t="s">
        <v>57</v>
      </c>
      <c r="D9" s="16"/>
      <c r="E9" s="16"/>
      <c r="F9" s="16"/>
      <c r="G9" s="16"/>
      <c r="H9" s="16"/>
      <c r="I9" s="16"/>
      <c r="J9" s="16"/>
      <c r="K9" s="77" t="str">
        <f>IF($C9='4. Board Level Worksheet'!$C$5,'4. Board Level Worksheet'!$C$18,"")</f>
        <v/>
      </c>
      <c r="L9" s="77" t="str">
        <f>IF($C9='4. Board Level Worksheet'!$C$5,'4. Board Level Worksheet'!$C$19,"")</f>
        <v/>
      </c>
      <c r="M9" s="79" t="str">
        <f>IF($C9='4. Board Level Worksheet'!$C$5,'4. Board Level Worksheet'!$C$21,"")</f>
        <v/>
      </c>
      <c r="N9" s="79" t="str">
        <f>IF($C9='4. Board Level Worksheet'!$C$5,'4. Board Level Worksheet'!$C$28,"")</f>
        <v/>
      </c>
      <c r="O9" s="79" t="str">
        <f>IF($C9='4. Board Level Worksheet'!$C$5,'4. Board Level Worksheet'!#REF!,"")</f>
        <v/>
      </c>
      <c r="P9" t="s">
        <v>57</v>
      </c>
      <c r="Q9" s="77">
        <v>0.29380000000000001</v>
      </c>
      <c r="R9" s="77">
        <v>0.29380000000000001</v>
      </c>
      <c r="S9" s="77">
        <v>0.122324</v>
      </c>
      <c r="T9" s="77">
        <v>0.02</v>
      </c>
      <c r="U9" s="78">
        <v>26</v>
      </c>
      <c r="V9" s="78">
        <f t="shared" si="0"/>
        <v>2.5999999999999999E-2</v>
      </c>
    </row>
    <row r="10" spans="1:28" x14ac:dyDescent="0.25">
      <c r="A10">
        <v>8</v>
      </c>
      <c r="B10" s="14" t="s">
        <v>36</v>
      </c>
      <c r="C10" t="s">
        <v>58</v>
      </c>
      <c r="D10" s="16"/>
      <c r="E10" s="16"/>
      <c r="F10" s="16"/>
      <c r="G10" s="16"/>
      <c r="H10" s="16"/>
      <c r="I10" s="16"/>
      <c r="J10" s="16"/>
      <c r="K10" s="77" t="str">
        <f>IF($C10='4. Board Level Worksheet'!$C$5,'4. Board Level Worksheet'!$C$18,"")</f>
        <v/>
      </c>
      <c r="L10" s="77" t="str">
        <f>IF($C10='4. Board Level Worksheet'!$C$5,'4. Board Level Worksheet'!$C$19,"")</f>
        <v/>
      </c>
      <c r="M10" s="79" t="str">
        <f>IF($C10='4. Board Level Worksheet'!$C$5,'4. Board Level Worksheet'!$C$21,"")</f>
        <v/>
      </c>
      <c r="N10" s="79" t="str">
        <f>IF($C10='4. Board Level Worksheet'!$C$5,'4. Board Level Worksheet'!$C$28,"")</f>
        <v/>
      </c>
      <c r="O10" s="79" t="str">
        <f>IF($C10='4. Board Level Worksheet'!$C$5,'4. Board Level Worksheet'!#REF!,"")</f>
        <v/>
      </c>
      <c r="P10" t="s">
        <v>58</v>
      </c>
      <c r="Q10" s="77">
        <v>0.1482</v>
      </c>
      <c r="R10" s="77">
        <v>0.1482</v>
      </c>
      <c r="S10" s="77">
        <v>6.2121000000000003E-2</v>
      </c>
      <c r="T10" s="77">
        <v>6.0000000000000001E-3</v>
      </c>
      <c r="U10" s="78">
        <v>10</v>
      </c>
      <c r="V10" s="78">
        <f t="shared" si="0"/>
        <v>0.01</v>
      </c>
    </row>
    <row r="11" spans="1:28" x14ac:dyDescent="0.25">
      <c r="A11">
        <v>9</v>
      </c>
      <c r="B11" s="14">
        <v>7</v>
      </c>
      <c r="C11" t="s">
        <v>59</v>
      </c>
      <c r="D11" s="16"/>
      <c r="E11" s="16"/>
      <c r="F11" s="16"/>
      <c r="G11" s="16"/>
      <c r="H11" s="16"/>
      <c r="I11" s="16"/>
      <c r="J11" s="16"/>
      <c r="K11" s="77" t="str">
        <f>IF($C11='4. Board Level Worksheet'!$C$5,'4. Board Level Worksheet'!$C$18,"")</f>
        <v/>
      </c>
      <c r="L11" s="77" t="str">
        <f>IF($C11='4. Board Level Worksheet'!$C$5,'4. Board Level Worksheet'!$C$19,"")</f>
        <v/>
      </c>
      <c r="M11" s="79" t="str">
        <f>IF($C11='4. Board Level Worksheet'!$C$5,'4. Board Level Worksheet'!$C$21,"")</f>
        <v/>
      </c>
      <c r="N11" s="79" t="str">
        <f>IF($C11='4. Board Level Worksheet'!$C$5,'4. Board Level Worksheet'!$C$28,"")</f>
        <v/>
      </c>
      <c r="O11" s="79" t="str">
        <f>IF($C11='4. Board Level Worksheet'!$C$5,'4. Board Level Worksheet'!#REF!,"")</f>
        <v/>
      </c>
      <c r="P11" t="s">
        <v>59</v>
      </c>
      <c r="Q11" s="77">
        <v>0.45279999999999998</v>
      </c>
      <c r="R11" s="77">
        <v>0.45279999999999998</v>
      </c>
      <c r="S11" s="77">
        <v>0.26430500000000001</v>
      </c>
      <c r="T11" s="77">
        <v>4.4999999999999998E-2</v>
      </c>
      <c r="U11" s="78">
        <v>103</v>
      </c>
      <c r="V11" s="78">
        <f t="shared" si="0"/>
        <v>0.10299999999999999</v>
      </c>
    </row>
    <row r="12" spans="1:28" x14ac:dyDescent="0.25">
      <c r="A12">
        <v>10</v>
      </c>
      <c r="B12" s="14">
        <v>8</v>
      </c>
      <c r="C12" t="s">
        <v>60</v>
      </c>
      <c r="D12" s="16"/>
      <c r="E12" s="16"/>
      <c r="F12" s="16"/>
      <c r="G12" s="16"/>
      <c r="H12" s="16"/>
      <c r="I12" s="16"/>
      <c r="J12" s="16"/>
      <c r="K12" s="77" t="str">
        <f>IF($C12='4. Board Level Worksheet'!$C$5,'4. Board Level Worksheet'!$C$18,"")</f>
        <v/>
      </c>
      <c r="L12" s="77" t="str">
        <f>IF($C12='4. Board Level Worksheet'!$C$5,'4. Board Level Worksheet'!$C$19,"")</f>
        <v/>
      </c>
      <c r="M12" s="79" t="str">
        <f>IF($C12='4. Board Level Worksheet'!$C$5,'4. Board Level Worksheet'!$C$21,"")</f>
        <v/>
      </c>
      <c r="N12" s="79" t="str">
        <f>IF($C12='4. Board Level Worksheet'!$C$5,'4. Board Level Worksheet'!$C$28,"")</f>
        <v/>
      </c>
      <c r="O12" s="79" t="str">
        <f>IF($C12='4. Board Level Worksheet'!$C$5,'4. Board Level Worksheet'!#REF!,"")</f>
        <v/>
      </c>
      <c r="P12" t="s">
        <v>60</v>
      </c>
      <c r="Q12" s="77">
        <v>0.40289999999999998</v>
      </c>
      <c r="R12" s="77">
        <v>0.40289999999999998</v>
      </c>
      <c r="S12" s="77">
        <v>0.25623600000000002</v>
      </c>
      <c r="T12" s="77">
        <v>3.4000000000000002E-2</v>
      </c>
      <c r="U12" s="78">
        <v>62</v>
      </c>
      <c r="V12" s="78">
        <f t="shared" si="0"/>
        <v>6.2E-2</v>
      </c>
    </row>
    <row r="13" spans="1:28" x14ac:dyDescent="0.25">
      <c r="A13">
        <v>11</v>
      </c>
      <c r="B13" s="14">
        <v>9</v>
      </c>
      <c r="C13" t="s">
        <v>61</v>
      </c>
      <c r="D13" s="16"/>
      <c r="E13" s="16"/>
      <c r="F13" s="16"/>
      <c r="G13" s="16"/>
      <c r="H13" s="16"/>
      <c r="I13" s="16"/>
      <c r="J13" s="16"/>
      <c r="K13" s="77" t="str">
        <f>IF($C13='4. Board Level Worksheet'!$C$5,'4. Board Level Worksheet'!$C$18,"")</f>
        <v/>
      </c>
      <c r="L13" s="77" t="str">
        <f>IF($C13='4. Board Level Worksheet'!$C$5,'4. Board Level Worksheet'!$C$19,"")</f>
        <v/>
      </c>
      <c r="M13" s="79" t="str">
        <f>IF($C13='4. Board Level Worksheet'!$C$5,'4. Board Level Worksheet'!$C$21,"")</f>
        <v/>
      </c>
      <c r="N13" s="79" t="str">
        <f>IF($C13='4. Board Level Worksheet'!$C$5,'4. Board Level Worksheet'!$C$28,"")</f>
        <v/>
      </c>
      <c r="O13" s="79" t="str">
        <f>IF($C13='4. Board Level Worksheet'!$C$5,'4. Board Level Worksheet'!#REF!,"")</f>
        <v/>
      </c>
      <c r="P13" t="s">
        <v>61</v>
      </c>
      <c r="Q13" s="77">
        <v>0.84640000000000004</v>
      </c>
      <c r="R13" s="77">
        <v>0.84640000000000004</v>
      </c>
      <c r="S13" s="77">
        <v>0.48300799999999999</v>
      </c>
      <c r="T13" s="77">
        <v>7.1999999999999995E-2</v>
      </c>
      <c r="U13" s="78">
        <v>491</v>
      </c>
      <c r="V13" s="78">
        <f t="shared" si="0"/>
        <v>0.49099999999999999</v>
      </c>
    </row>
    <row r="14" spans="1:28" x14ac:dyDescent="0.25">
      <c r="A14">
        <v>12</v>
      </c>
      <c r="B14" s="14">
        <v>10</v>
      </c>
      <c r="C14" t="s">
        <v>62</v>
      </c>
      <c r="D14" s="16"/>
      <c r="E14" s="16"/>
      <c r="F14" s="16"/>
      <c r="G14" s="16"/>
      <c r="H14" s="16"/>
      <c r="I14" s="16"/>
      <c r="J14" s="16"/>
      <c r="K14" s="77" t="str">
        <f>IF($C14='4. Board Level Worksheet'!$C$5,'4. Board Level Worksheet'!$C$18,"")</f>
        <v/>
      </c>
      <c r="L14" s="77" t="str">
        <f>IF($C14='4. Board Level Worksheet'!$C$5,'4. Board Level Worksheet'!$C$19,"")</f>
        <v/>
      </c>
      <c r="M14" s="79" t="str">
        <f>IF($C14='4. Board Level Worksheet'!$C$5,'4. Board Level Worksheet'!$C$21,"")</f>
        <v/>
      </c>
      <c r="N14" s="79" t="str">
        <f>IF($C14='4. Board Level Worksheet'!$C$5,'4. Board Level Worksheet'!$C$28,"")</f>
        <v/>
      </c>
      <c r="O14" s="79" t="str">
        <f>IF($C14='4. Board Level Worksheet'!$C$5,'4. Board Level Worksheet'!#REF!,"")</f>
        <v/>
      </c>
      <c r="P14" t="s">
        <v>62</v>
      </c>
      <c r="Q14" s="77">
        <v>0.6784</v>
      </c>
      <c r="R14" s="77">
        <v>0.6784</v>
      </c>
      <c r="S14" s="77">
        <v>0.32154700000000003</v>
      </c>
      <c r="T14" s="77">
        <v>5.0999999999999997E-2</v>
      </c>
      <c r="U14" s="78">
        <v>320</v>
      </c>
      <c r="V14" s="78">
        <f t="shared" si="0"/>
        <v>0.32</v>
      </c>
    </row>
    <row r="15" spans="1:28" x14ac:dyDescent="0.25">
      <c r="A15">
        <v>13</v>
      </c>
      <c r="B15" s="14">
        <v>11</v>
      </c>
      <c r="C15" t="s">
        <v>63</v>
      </c>
      <c r="D15" s="16"/>
      <c r="E15" s="16"/>
      <c r="F15" s="16"/>
      <c r="G15" s="16"/>
      <c r="H15" s="16"/>
      <c r="I15" s="16"/>
      <c r="J15" s="16"/>
      <c r="K15" s="77" t="str">
        <f>IF($C15='4. Board Level Worksheet'!$C$5,'4. Board Level Worksheet'!$C$18,"")</f>
        <v/>
      </c>
      <c r="L15" s="77" t="str">
        <f>IF($C15='4. Board Level Worksheet'!$C$5,'4. Board Level Worksheet'!$C$19,"")</f>
        <v/>
      </c>
      <c r="M15" s="79" t="str">
        <f>IF($C15='4. Board Level Worksheet'!$C$5,'4. Board Level Worksheet'!$C$21,"")</f>
        <v/>
      </c>
      <c r="N15" s="79" t="str">
        <f>IF($C15='4. Board Level Worksheet'!$C$5,'4. Board Level Worksheet'!$C$28,"")</f>
        <v/>
      </c>
      <c r="O15" s="79" t="str">
        <f>IF($C15='4. Board Level Worksheet'!$C$5,'4. Board Level Worksheet'!#REF!,"")</f>
        <v/>
      </c>
      <c r="P15" t="s">
        <v>63</v>
      </c>
      <c r="Q15" s="77">
        <v>1.8102</v>
      </c>
      <c r="R15" s="77">
        <v>1.8102</v>
      </c>
      <c r="S15" s="77">
        <v>1.146633</v>
      </c>
      <c r="T15" s="77">
        <v>0.20100000000000001</v>
      </c>
      <c r="U15" s="78">
        <v>630</v>
      </c>
      <c r="V15" s="78">
        <f t="shared" si="0"/>
        <v>0.63</v>
      </c>
    </row>
    <row r="16" spans="1:28" x14ac:dyDescent="0.25">
      <c r="A16">
        <v>14</v>
      </c>
      <c r="B16" s="14">
        <v>12</v>
      </c>
      <c r="C16" t="s">
        <v>64</v>
      </c>
      <c r="D16" s="16"/>
      <c r="E16" s="16"/>
      <c r="F16" s="16"/>
      <c r="G16" s="16"/>
      <c r="H16" s="16"/>
      <c r="I16" s="16"/>
      <c r="J16" s="16"/>
      <c r="K16" s="77" t="str">
        <f>IF($C16='4. Board Level Worksheet'!$C$5,'4. Board Level Worksheet'!$C$18,"")</f>
        <v/>
      </c>
      <c r="L16" s="77" t="str">
        <f>IF($C16='4. Board Level Worksheet'!$C$5,'4. Board Level Worksheet'!$C$19,"")</f>
        <v/>
      </c>
      <c r="M16" s="79" t="str">
        <f>IF($C16='4. Board Level Worksheet'!$C$5,'4. Board Level Worksheet'!$C$21,"")</f>
        <v/>
      </c>
      <c r="N16" s="79" t="str">
        <f>IF($C16='4. Board Level Worksheet'!$C$5,'4. Board Level Worksheet'!$C$28,"")</f>
        <v/>
      </c>
      <c r="O16" s="79" t="str">
        <f>IF($C16='4. Board Level Worksheet'!$C$5,'4. Board Level Worksheet'!#REF!,"")</f>
        <v/>
      </c>
      <c r="P16" t="s">
        <v>64</v>
      </c>
      <c r="Q16" s="77">
        <v>6.9185999999999996</v>
      </c>
      <c r="R16" s="77">
        <v>6.9185999999999996</v>
      </c>
      <c r="S16" s="77">
        <v>3.721149</v>
      </c>
      <c r="T16" s="77">
        <v>0.52700000000000002</v>
      </c>
      <c r="U16" s="78">
        <v>648</v>
      </c>
      <c r="V16" s="78">
        <f t="shared" si="0"/>
        <v>0.64800000000000002</v>
      </c>
    </row>
    <row r="17" spans="1:22" x14ac:dyDescent="0.25">
      <c r="A17">
        <v>15</v>
      </c>
      <c r="B17" s="14">
        <v>13</v>
      </c>
      <c r="C17" t="s">
        <v>65</v>
      </c>
      <c r="D17" s="16"/>
      <c r="E17" s="16"/>
      <c r="F17" s="16"/>
      <c r="G17" s="16"/>
      <c r="H17" s="16"/>
      <c r="I17" s="16"/>
      <c r="J17" s="16"/>
      <c r="K17" s="77" t="str">
        <f>IF($C17='4. Board Level Worksheet'!$C$5,'4. Board Level Worksheet'!$C$18,"")</f>
        <v/>
      </c>
      <c r="L17" s="77" t="str">
        <f>IF($C17='4. Board Level Worksheet'!$C$5,'4. Board Level Worksheet'!$C$19,"")</f>
        <v/>
      </c>
      <c r="M17" s="79" t="str">
        <f>IF($C17='4. Board Level Worksheet'!$C$5,'4. Board Level Worksheet'!$C$21,"")</f>
        <v/>
      </c>
      <c r="N17" s="79" t="str">
        <f>IF($C17='4. Board Level Worksheet'!$C$5,'4. Board Level Worksheet'!$C$28,"")</f>
        <v/>
      </c>
      <c r="O17" s="79" t="str">
        <f>IF($C17='4. Board Level Worksheet'!$C$5,'4. Board Level Worksheet'!#REF!,"")</f>
        <v/>
      </c>
      <c r="P17" t="s">
        <v>65</v>
      </c>
      <c r="Q17" s="77">
        <v>1.4395</v>
      </c>
      <c r="R17" s="77">
        <v>1.4395</v>
      </c>
      <c r="S17" s="77">
        <v>0.99995500000000004</v>
      </c>
      <c r="T17" s="77">
        <v>0.17100000000000001</v>
      </c>
      <c r="U17" s="78">
        <v>311</v>
      </c>
      <c r="V17" s="78">
        <f t="shared" si="0"/>
        <v>0.311</v>
      </c>
    </row>
    <row r="18" spans="1:22" x14ac:dyDescent="0.25">
      <c r="A18">
        <v>16</v>
      </c>
      <c r="B18" s="14">
        <v>14</v>
      </c>
      <c r="C18" t="s">
        <v>66</v>
      </c>
      <c r="D18" s="16"/>
      <c r="E18" s="16"/>
      <c r="F18" s="16"/>
      <c r="G18" s="16"/>
      <c r="H18" s="16"/>
      <c r="I18" s="16"/>
      <c r="J18" s="16"/>
      <c r="K18" s="77" t="str">
        <f>IF($C18='4. Board Level Worksheet'!$C$5,'4. Board Level Worksheet'!$C$18,"")</f>
        <v/>
      </c>
      <c r="L18" s="77" t="str">
        <f>IF($C18='4. Board Level Worksheet'!$C$5,'4. Board Level Worksheet'!$C$19,"")</f>
        <v/>
      </c>
      <c r="M18" s="79" t="str">
        <f>IF($C18='4. Board Level Worksheet'!$C$5,'4. Board Level Worksheet'!$C$21,"")</f>
        <v/>
      </c>
      <c r="N18" s="79" t="str">
        <f>IF($C18='4. Board Level Worksheet'!$C$5,'4. Board Level Worksheet'!$C$28,"")</f>
        <v/>
      </c>
      <c r="O18" s="79" t="str">
        <f>IF($C18='4. Board Level Worksheet'!$C$5,'4. Board Level Worksheet'!#REF!,"")</f>
        <v/>
      </c>
      <c r="P18" t="s">
        <v>66</v>
      </c>
      <c r="Q18" s="77">
        <v>0.88219999999999998</v>
      </c>
      <c r="R18" s="77">
        <v>0.88219999999999998</v>
      </c>
      <c r="S18" s="77">
        <v>0.47901700000000003</v>
      </c>
      <c r="T18" s="77">
        <v>7.8E-2</v>
      </c>
      <c r="U18" s="78">
        <v>933</v>
      </c>
      <c r="V18" s="78">
        <f t="shared" si="0"/>
        <v>0.93300000000000005</v>
      </c>
    </row>
    <row r="19" spans="1:22" x14ac:dyDescent="0.25">
      <c r="A19">
        <v>17</v>
      </c>
      <c r="B19" s="14">
        <v>15</v>
      </c>
      <c r="C19" t="s">
        <v>67</v>
      </c>
      <c r="D19" s="16"/>
      <c r="E19" s="16"/>
      <c r="F19" s="16"/>
      <c r="G19" s="16"/>
      <c r="H19" s="16"/>
      <c r="I19" s="16"/>
      <c r="J19" s="16"/>
      <c r="K19" s="77" t="str">
        <f>IF($C19='4. Board Level Worksheet'!$C$5,'4. Board Level Worksheet'!$C$18,"")</f>
        <v/>
      </c>
      <c r="L19" s="77" t="str">
        <f>IF($C19='4. Board Level Worksheet'!$C$5,'4. Board Level Worksheet'!$C$19,"")</f>
        <v/>
      </c>
      <c r="M19" s="79" t="str">
        <f>IF($C19='4. Board Level Worksheet'!$C$5,'4. Board Level Worksheet'!$C$21,"")</f>
        <v/>
      </c>
      <c r="N19" s="79" t="str">
        <f>IF($C19='4. Board Level Worksheet'!$C$5,'4. Board Level Worksheet'!$C$28,"")</f>
        <v/>
      </c>
      <c r="O19" s="79" t="str">
        <f>IF($C19='4. Board Level Worksheet'!$C$5,'4. Board Level Worksheet'!#REF!,"")</f>
        <v/>
      </c>
      <c r="P19" t="s">
        <v>67</v>
      </c>
      <c r="Q19" s="77">
        <v>0.53200000000000003</v>
      </c>
      <c r="R19" s="77">
        <v>0.53200000000000003</v>
      </c>
      <c r="S19" s="77">
        <v>0.26747199999999999</v>
      </c>
      <c r="T19" s="77">
        <v>3.5000000000000003E-2</v>
      </c>
      <c r="U19" s="78">
        <v>768</v>
      </c>
      <c r="V19" s="78">
        <f t="shared" si="0"/>
        <v>0.76800000000000002</v>
      </c>
    </row>
    <row r="20" spans="1:22" x14ac:dyDescent="0.25">
      <c r="A20">
        <v>18</v>
      </c>
      <c r="B20" s="14">
        <v>16</v>
      </c>
      <c r="C20" t="s">
        <v>68</v>
      </c>
      <c r="D20" s="16"/>
      <c r="E20" s="16"/>
      <c r="F20" s="16"/>
      <c r="G20" s="16"/>
      <c r="H20" s="16"/>
      <c r="I20" s="16"/>
      <c r="J20" s="16"/>
      <c r="K20" s="77" t="str">
        <f>IF($C20='4. Board Level Worksheet'!$C$5,'4. Board Level Worksheet'!$C$18,"")</f>
        <v/>
      </c>
      <c r="L20" s="77" t="str">
        <f>IF($C20='4. Board Level Worksheet'!$C$5,'4. Board Level Worksheet'!$C$19,"")</f>
        <v/>
      </c>
      <c r="M20" s="79" t="str">
        <f>IF($C20='4. Board Level Worksheet'!$C$5,'4. Board Level Worksheet'!$C$21,"")</f>
        <v/>
      </c>
      <c r="N20" s="79" t="str">
        <f>IF($C20='4. Board Level Worksheet'!$C$5,'4. Board Level Worksheet'!$C$28,"")</f>
        <v/>
      </c>
      <c r="O20" s="79" t="str">
        <f>IF($C20='4. Board Level Worksheet'!$C$5,'4. Board Level Worksheet'!#REF!,"")</f>
        <v/>
      </c>
      <c r="P20" t="s">
        <v>68</v>
      </c>
      <c r="Q20" s="77">
        <v>2.5880000000000001</v>
      </c>
      <c r="R20" s="77">
        <v>2.5880000000000001</v>
      </c>
      <c r="S20" s="77">
        <v>1.6960470000000001</v>
      </c>
      <c r="T20" s="77">
        <v>0.28199999999999997</v>
      </c>
      <c r="U20" s="78">
        <v>497</v>
      </c>
      <c r="V20" s="78">
        <f t="shared" si="0"/>
        <v>0.497</v>
      </c>
    </row>
    <row r="21" spans="1:22" x14ac:dyDescent="0.25">
      <c r="A21">
        <v>19</v>
      </c>
      <c r="B21" s="14">
        <v>17</v>
      </c>
      <c r="C21" t="s">
        <v>69</v>
      </c>
      <c r="D21" s="16"/>
      <c r="E21" s="16"/>
      <c r="F21" s="16"/>
      <c r="G21" s="16"/>
      <c r="H21" s="16"/>
      <c r="I21" s="16"/>
      <c r="J21" s="16"/>
      <c r="K21" s="77" t="str">
        <f>IF($C21='4. Board Level Worksheet'!$C$5,'4. Board Level Worksheet'!$C$18,"")</f>
        <v/>
      </c>
      <c r="L21" s="77" t="str">
        <f>IF($C21='4. Board Level Worksheet'!$C$5,'4. Board Level Worksheet'!$C$19,"")</f>
        <v/>
      </c>
      <c r="M21" s="79" t="str">
        <f>IF($C21='4. Board Level Worksheet'!$C$5,'4. Board Level Worksheet'!$C$21,"")</f>
        <v/>
      </c>
      <c r="N21" s="79" t="str">
        <f>IF($C21='4. Board Level Worksheet'!$C$5,'4. Board Level Worksheet'!$C$28,"")</f>
        <v/>
      </c>
      <c r="O21" s="79" t="str">
        <f>IF($C21='4. Board Level Worksheet'!$C$5,'4. Board Level Worksheet'!#REF!,"")</f>
        <v/>
      </c>
      <c r="P21" t="s">
        <v>69</v>
      </c>
      <c r="Q21" s="77">
        <v>1.0784</v>
      </c>
      <c r="R21" s="77">
        <v>1.0784</v>
      </c>
      <c r="S21" s="77">
        <v>0.71854300000000004</v>
      </c>
      <c r="T21" s="77">
        <v>0.123</v>
      </c>
      <c r="U21" s="78">
        <v>149</v>
      </c>
      <c r="V21" s="78">
        <f t="shared" si="0"/>
        <v>0.14899999999999999</v>
      </c>
    </row>
    <row r="22" spans="1:22" x14ac:dyDescent="0.25">
      <c r="A22">
        <v>20</v>
      </c>
      <c r="B22" s="14">
        <v>18</v>
      </c>
      <c r="C22" t="s">
        <v>70</v>
      </c>
      <c r="D22" s="16"/>
      <c r="E22" s="16"/>
      <c r="F22" s="16"/>
      <c r="G22" s="16"/>
      <c r="H22" s="16"/>
      <c r="I22" s="16"/>
      <c r="J22" s="16"/>
      <c r="K22" s="77" t="str">
        <f>IF($C22='4. Board Level Worksheet'!$C$5,'4. Board Level Worksheet'!$C$18,"")</f>
        <v/>
      </c>
      <c r="L22" s="77" t="str">
        <f>IF($C22='4. Board Level Worksheet'!$C$5,'4. Board Level Worksheet'!$C$19,"")</f>
        <v/>
      </c>
      <c r="M22" s="79" t="str">
        <f>IF($C22='4. Board Level Worksheet'!$C$5,'4. Board Level Worksheet'!$C$21,"")</f>
        <v/>
      </c>
      <c r="N22" s="79" t="str">
        <f>IF($C22='4. Board Level Worksheet'!$C$5,'4. Board Level Worksheet'!$C$28,"")</f>
        <v/>
      </c>
      <c r="O22" s="79" t="str">
        <f>IF($C22='4. Board Level Worksheet'!$C$5,'4. Board Level Worksheet'!#REF!,"")</f>
        <v/>
      </c>
      <c r="P22" t="s">
        <v>70</v>
      </c>
      <c r="Q22" s="77">
        <v>0.84499999999999997</v>
      </c>
      <c r="R22" s="77">
        <v>0.84499999999999997</v>
      </c>
      <c r="S22" s="77">
        <v>0.48560799999999998</v>
      </c>
      <c r="T22" s="77">
        <v>9.0999999999999998E-2</v>
      </c>
      <c r="U22" s="78">
        <v>262</v>
      </c>
      <c r="V22" s="78">
        <f t="shared" si="0"/>
        <v>0.26200000000000001</v>
      </c>
    </row>
    <row r="23" spans="1:22" x14ac:dyDescent="0.25">
      <c r="A23">
        <v>21</v>
      </c>
      <c r="B23" s="14">
        <v>19</v>
      </c>
      <c r="C23" t="s">
        <v>71</v>
      </c>
      <c r="D23" s="16"/>
      <c r="E23" s="16"/>
      <c r="F23" s="16"/>
      <c r="G23" s="16"/>
      <c r="H23" s="16"/>
      <c r="I23" s="16"/>
      <c r="J23" s="16"/>
      <c r="K23" s="77" t="str">
        <f>IF($C23='4. Board Level Worksheet'!$C$5,'4. Board Level Worksheet'!$C$18,"")</f>
        <v/>
      </c>
      <c r="L23" s="77" t="str">
        <f>IF($C23='4. Board Level Worksheet'!$C$5,'4. Board Level Worksheet'!$C$19,"")</f>
        <v/>
      </c>
      <c r="M23" s="79" t="str">
        <f>IF($C23='4. Board Level Worksheet'!$C$5,'4. Board Level Worksheet'!$C$21,"")</f>
        <v/>
      </c>
      <c r="N23" s="79" t="str">
        <f>IF($C23='4. Board Level Worksheet'!$C$5,'4. Board Level Worksheet'!$C$28,"")</f>
        <v/>
      </c>
      <c r="O23" s="79" t="str">
        <f>IF($C23='4. Board Level Worksheet'!$C$5,'4. Board Level Worksheet'!#REF!,"")</f>
        <v/>
      </c>
      <c r="P23" t="s">
        <v>71</v>
      </c>
      <c r="Q23" s="77">
        <v>2.9912999999999998</v>
      </c>
      <c r="R23" s="77">
        <v>2.9912999999999998</v>
      </c>
      <c r="S23" s="77">
        <v>2.0338720000000001</v>
      </c>
      <c r="T23" s="77">
        <v>0.41699999999999998</v>
      </c>
      <c r="U23" s="78">
        <v>1462</v>
      </c>
      <c r="V23" s="78">
        <f t="shared" si="0"/>
        <v>1.462</v>
      </c>
    </row>
    <row r="24" spans="1:22" x14ac:dyDescent="0.25">
      <c r="A24">
        <v>22</v>
      </c>
      <c r="B24" s="14">
        <v>20</v>
      </c>
      <c r="C24" t="s">
        <v>72</v>
      </c>
      <c r="D24" s="16"/>
      <c r="E24" s="16"/>
      <c r="F24" s="16"/>
      <c r="G24" s="16"/>
      <c r="H24" s="16"/>
      <c r="I24" s="16"/>
      <c r="J24" s="16"/>
      <c r="K24" s="77" t="str">
        <f>IF($C24='4. Board Level Worksheet'!$C$5,'4. Board Level Worksheet'!$C$18,"")</f>
        <v/>
      </c>
      <c r="L24" s="77" t="str">
        <f>IF($C24='4. Board Level Worksheet'!$C$5,'4. Board Level Worksheet'!$C$19,"")</f>
        <v/>
      </c>
      <c r="M24" s="79" t="str">
        <f>IF($C24='4. Board Level Worksheet'!$C$5,'4. Board Level Worksheet'!$C$21,"")</f>
        <v/>
      </c>
      <c r="N24" s="79" t="str">
        <f>IF($C24='4. Board Level Worksheet'!$C$5,'4. Board Level Worksheet'!$C$28,"")</f>
        <v/>
      </c>
      <c r="O24" s="79" t="str">
        <f>IF($C24='4. Board Level Worksheet'!$C$5,'4. Board Level Worksheet'!#REF!,"")</f>
        <v/>
      </c>
      <c r="P24" t="s">
        <v>72</v>
      </c>
      <c r="Q24" s="77">
        <v>1.2395</v>
      </c>
      <c r="R24" s="77">
        <v>1.2395</v>
      </c>
      <c r="S24" s="77">
        <v>0.88417500000000004</v>
      </c>
      <c r="T24" s="77">
        <v>0.155</v>
      </c>
      <c r="U24" s="78">
        <v>1045</v>
      </c>
      <c r="V24" s="78">
        <f t="shared" si="0"/>
        <v>1.0449999999999999</v>
      </c>
    </row>
    <row r="25" spans="1:22" x14ac:dyDescent="0.25">
      <c r="A25">
        <v>23</v>
      </c>
      <c r="B25" s="14">
        <v>21</v>
      </c>
      <c r="C25" t="s">
        <v>73</v>
      </c>
      <c r="D25" s="16"/>
      <c r="E25" s="16"/>
      <c r="F25" s="16"/>
      <c r="G25" s="16"/>
      <c r="H25" s="16"/>
      <c r="I25" s="16"/>
      <c r="J25" s="16"/>
      <c r="K25" s="77" t="str">
        <f>IF($C25='4. Board Level Worksheet'!$C$5,'4. Board Level Worksheet'!$C$18,"")</f>
        <v/>
      </c>
      <c r="L25" s="77" t="str">
        <f>IF($C25='4. Board Level Worksheet'!$C$5,'4. Board Level Worksheet'!$C$19,"")</f>
        <v/>
      </c>
      <c r="M25" s="79" t="str">
        <f>IF($C25='4. Board Level Worksheet'!$C$5,'4. Board Level Worksheet'!$C$21,"")</f>
        <v/>
      </c>
      <c r="N25" s="79" t="str">
        <f>IF($C25='4. Board Level Worksheet'!$C$5,'4. Board Level Worksheet'!$C$28,"")</f>
        <v/>
      </c>
      <c r="O25" s="79" t="str">
        <f>IF($C25='4. Board Level Worksheet'!$C$5,'4. Board Level Worksheet'!#REF!,"")</f>
        <v/>
      </c>
      <c r="P25" t="s">
        <v>73</v>
      </c>
      <c r="Q25" s="77">
        <v>1.1619999999999999</v>
      </c>
      <c r="R25" s="77">
        <v>1.1619999999999999</v>
      </c>
      <c r="S25" s="77">
        <v>0.67302499999999998</v>
      </c>
      <c r="T25" s="77">
        <v>0.12</v>
      </c>
      <c r="U25" s="78">
        <v>794</v>
      </c>
      <c r="V25" s="78">
        <f t="shared" si="0"/>
        <v>0.79400000000000004</v>
      </c>
    </row>
    <row r="26" spans="1:22" x14ac:dyDescent="0.25">
      <c r="A26">
        <v>24</v>
      </c>
      <c r="B26" s="14">
        <v>22</v>
      </c>
      <c r="C26" t="s">
        <v>74</v>
      </c>
      <c r="D26" s="16"/>
      <c r="E26" s="16"/>
      <c r="F26" s="16"/>
      <c r="G26" s="16"/>
      <c r="H26" s="16"/>
      <c r="I26" s="16"/>
      <c r="J26" s="16"/>
      <c r="K26" s="77" t="str">
        <f>IF($C26='4. Board Level Worksheet'!$C$5,'4. Board Level Worksheet'!$C$18,"")</f>
        <v/>
      </c>
      <c r="L26" s="77" t="str">
        <f>IF($C26='4. Board Level Worksheet'!$C$5,'4. Board Level Worksheet'!$C$19,"")</f>
        <v/>
      </c>
      <c r="M26" s="79" t="str">
        <f>IF($C26='4. Board Level Worksheet'!$C$5,'4. Board Level Worksheet'!$C$21,"")</f>
        <v/>
      </c>
      <c r="N26" s="79" t="str">
        <f>IF($C26='4. Board Level Worksheet'!$C$5,'4. Board Level Worksheet'!$C$28,"")</f>
        <v/>
      </c>
      <c r="O26" s="79" t="str">
        <f>IF($C26='4. Board Level Worksheet'!$C$5,'4. Board Level Worksheet'!#REF!,"")</f>
        <v/>
      </c>
      <c r="P26" t="s">
        <v>74</v>
      </c>
      <c r="Q26" s="77">
        <v>1.0193000000000001</v>
      </c>
      <c r="R26" s="77">
        <v>1.0193000000000001</v>
      </c>
      <c r="S26" s="77">
        <v>0.53801399999999999</v>
      </c>
      <c r="T26" s="77">
        <v>6.9000000000000006E-2</v>
      </c>
      <c r="U26" s="78">
        <v>428</v>
      </c>
      <c r="V26" s="78">
        <f t="shared" si="0"/>
        <v>0.42799999999999999</v>
      </c>
    </row>
    <row r="27" spans="1:22" x14ac:dyDescent="0.25">
      <c r="A27">
        <v>25</v>
      </c>
      <c r="B27" s="14">
        <v>23</v>
      </c>
      <c r="C27" t="s">
        <v>75</v>
      </c>
      <c r="D27" s="16"/>
      <c r="E27" s="16"/>
      <c r="F27" s="16"/>
      <c r="G27" s="16"/>
      <c r="H27" s="16"/>
      <c r="I27" s="16"/>
      <c r="J27" s="16"/>
      <c r="K27" s="77" t="str">
        <f>IF($C27='4. Board Level Worksheet'!$C$5,'4. Board Level Worksheet'!$C$18,"")</f>
        <v/>
      </c>
      <c r="L27" s="77" t="str">
        <f>IF($C27='4. Board Level Worksheet'!$C$5,'4. Board Level Worksheet'!$C$19,"")</f>
        <v/>
      </c>
      <c r="M27" s="79" t="str">
        <f>IF($C27='4. Board Level Worksheet'!$C$5,'4. Board Level Worksheet'!$C$21,"")</f>
        <v/>
      </c>
      <c r="N27" s="79" t="str">
        <f>IF($C27='4. Board Level Worksheet'!$C$5,'4. Board Level Worksheet'!$C$28,"")</f>
        <v/>
      </c>
      <c r="O27" s="79" t="str">
        <f>IF($C27='4. Board Level Worksheet'!$C$5,'4. Board Level Worksheet'!#REF!,"")</f>
        <v/>
      </c>
      <c r="P27" t="s">
        <v>75</v>
      </c>
      <c r="Q27" s="77">
        <v>0.7641</v>
      </c>
      <c r="R27" s="77">
        <v>0.7641</v>
      </c>
      <c r="S27" s="77">
        <v>0.36727500000000002</v>
      </c>
      <c r="T27" s="77">
        <v>6.7000000000000004E-2</v>
      </c>
      <c r="U27" s="78">
        <v>765</v>
      </c>
      <c r="V27" s="78">
        <f t="shared" si="0"/>
        <v>0.76500000000000001</v>
      </c>
    </row>
    <row r="28" spans="1:22" x14ac:dyDescent="0.25">
      <c r="A28">
        <v>26</v>
      </c>
      <c r="B28" s="14">
        <v>24</v>
      </c>
      <c r="C28" t="s">
        <v>76</v>
      </c>
      <c r="D28" s="16"/>
      <c r="E28" s="16"/>
      <c r="F28" s="16"/>
      <c r="G28" s="16"/>
      <c r="H28" s="16"/>
      <c r="I28" s="16"/>
      <c r="J28" s="16"/>
      <c r="K28" s="77" t="str">
        <f>IF($C28='4. Board Level Worksheet'!$C$5,'4. Board Level Worksheet'!$C$18,"")</f>
        <v/>
      </c>
      <c r="L28" s="77" t="str">
        <f>IF($C28='4. Board Level Worksheet'!$C$5,'4. Board Level Worksheet'!$C$19,"")</f>
        <v/>
      </c>
      <c r="M28" s="79" t="str">
        <f>IF($C28='4. Board Level Worksheet'!$C$5,'4. Board Level Worksheet'!$C$21,"")</f>
        <v/>
      </c>
      <c r="N28" s="79" t="str">
        <f>IF($C28='4. Board Level Worksheet'!$C$5,'4. Board Level Worksheet'!$C$28,"")</f>
        <v/>
      </c>
      <c r="O28" s="79" t="str">
        <f>IF($C28='4. Board Level Worksheet'!$C$5,'4. Board Level Worksheet'!#REF!,"")</f>
        <v/>
      </c>
      <c r="P28" t="s">
        <v>76</v>
      </c>
      <c r="Q28" s="77">
        <v>1.4674</v>
      </c>
      <c r="R28" s="77">
        <v>1.4674</v>
      </c>
      <c r="S28" s="77">
        <v>0.863236</v>
      </c>
      <c r="T28" s="77">
        <v>0.156</v>
      </c>
      <c r="U28" s="78">
        <v>331</v>
      </c>
      <c r="V28" s="78">
        <f t="shared" si="0"/>
        <v>0.33100000000000002</v>
      </c>
    </row>
    <row r="29" spans="1:22" x14ac:dyDescent="0.25">
      <c r="A29">
        <v>27</v>
      </c>
      <c r="B29" s="14">
        <v>25</v>
      </c>
      <c r="C29" t="s">
        <v>77</v>
      </c>
      <c r="D29" s="16"/>
      <c r="E29" s="16"/>
      <c r="F29" s="16"/>
      <c r="G29" s="16"/>
      <c r="H29" s="16"/>
      <c r="I29" s="16"/>
      <c r="J29" s="16"/>
      <c r="K29" s="77" t="str">
        <f>IF($C29='4. Board Level Worksheet'!$C$5,'4. Board Level Worksheet'!$C$18,"")</f>
        <v/>
      </c>
      <c r="L29" s="77" t="str">
        <f>IF($C29='4. Board Level Worksheet'!$C$5,'4. Board Level Worksheet'!$C$19,"")</f>
        <v/>
      </c>
      <c r="M29" s="79" t="str">
        <f>IF($C29='4. Board Level Worksheet'!$C$5,'4. Board Level Worksheet'!$C$21,"")</f>
        <v/>
      </c>
      <c r="N29" s="79" t="str">
        <f>IF($C29='4. Board Level Worksheet'!$C$5,'4. Board Level Worksheet'!$C$28,"")</f>
        <v/>
      </c>
      <c r="O29" s="79" t="str">
        <f>IF($C29='4. Board Level Worksheet'!$C$5,'4. Board Level Worksheet'!#REF!,"")</f>
        <v/>
      </c>
      <c r="P29" t="s">
        <v>77</v>
      </c>
      <c r="Q29" s="77">
        <v>1.6815</v>
      </c>
      <c r="R29" s="77">
        <v>1.6815</v>
      </c>
      <c r="S29" s="77">
        <v>1.073366</v>
      </c>
      <c r="T29" s="77">
        <v>0.161</v>
      </c>
      <c r="U29" s="78">
        <v>780</v>
      </c>
      <c r="V29" s="78">
        <f t="shared" si="0"/>
        <v>0.78</v>
      </c>
    </row>
    <row r="30" spans="1:22" x14ac:dyDescent="0.25">
      <c r="A30">
        <v>28</v>
      </c>
      <c r="B30" s="14">
        <v>26</v>
      </c>
      <c r="C30" t="s">
        <v>78</v>
      </c>
      <c r="D30" s="16"/>
      <c r="E30" s="16"/>
      <c r="F30" s="16"/>
      <c r="G30" s="16"/>
      <c r="H30" s="16"/>
      <c r="I30" s="16"/>
      <c r="J30" s="16"/>
      <c r="K30" s="77" t="str">
        <f>IF($C30='4. Board Level Worksheet'!$C$5,'4. Board Level Worksheet'!$C$18,"")</f>
        <v/>
      </c>
      <c r="L30" s="77" t="str">
        <f>IF($C30='4. Board Level Worksheet'!$C$5,'4. Board Level Worksheet'!$C$19,"")</f>
        <v/>
      </c>
      <c r="M30" s="79" t="str">
        <f>IF($C30='4. Board Level Worksheet'!$C$5,'4. Board Level Worksheet'!$C$21,"")</f>
        <v/>
      </c>
      <c r="N30" s="79" t="str">
        <f>IF($C30='4. Board Level Worksheet'!$C$5,'4. Board Level Worksheet'!$C$28,"")</f>
        <v/>
      </c>
      <c r="O30" s="79" t="str">
        <f>IF($C30='4. Board Level Worksheet'!$C$5,'4. Board Level Worksheet'!#REF!,"")</f>
        <v/>
      </c>
      <c r="P30" t="s">
        <v>78</v>
      </c>
      <c r="Q30" s="77">
        <v>0.86070000000000002</v>
      </c>
      <c r="R30" s="77">
        <v>0.86070000000000002</v>
      </c>
      <c r="S30" s="77">
        <v>0.43895899999999999</v>
      </c>
      <c r="T30" s="77">
        <v>5.8000000000000003E-2</v>
      </c>
      <c r="U30" s="78">
        <v>147</v>
      </c>
      <c r="V30" s="78">
        <f t="shared" si="0"/>
        <v>0.14699999999999999</v>
      </c>
    </row>
    <row r="31" spans="1:22" x14ac:dyDescent="0.25">
      <c r="A31">
        <v>29</v>
      </c>
      <c r="B31" s="14">
        <v>27</v>
      </c>
      <c r="C31" t="s">
        <v>79</v>
      </c>
      <c r="D31" s="16"/>
      <c r="E31" s="16"/>
      <c r="F31" s="16"/>
      <c r="G31" s="16"/>
      <c r="H31" s="16"/>
      <c r="I31" s="16"/>
      <c r="J31" s="16"/>
      <c r="K31" s="77" t="str">
        <f>IF($C31='4. Board Level Worksheet'!$C$5,'4. Board Level Worksheet'!$C$18,"")</f>
        <v/>
      </c>
      <c r="L31" s="77" t="str">
        <f>IF($C31='4. Board Level Worksheet'!$C$5,'4. Board Level Worksheet'!$C$19,"")</f>
        <v/>
      </c>
      <c r="M31" s="79" t="str">
        <f>IF($C31='4. Board Level Worksheet'!$C$5,'4. Board Level Worksheet'!$C$21,"")</f>
        <v/>
      </c>
      <c r="N31" s="79" t="str">
        <f>IF($C31='4. Board Level Worksheet'!$C$5,'4. Board Level Worksheet'!$C$28,"")</f>
        <v/>
      </c>
      <c r="O31" s="79" t="str">
        <f>IF($C31='4. Board Level Worksheet'!$C$5,'4. Board Level Worksheet'!#REF!,"")</f>
        <v/>
      </c>
      <c r="P31" t="s">
        <v>79</v>
      </c>
      <c r="Q31" s="77">
        <v>0.56810000000000005</v>
      </c>
      <c r="R31" s="77">
        <v>0.56810000000000005</v>
      </c>
      <c r="S31" s="77">
        <v>0.31396499999999999</v>
      </c>
      <c r="T31" s="77">
        <v>4.9000000000000002E-2</v>
      </c>
      <c r="U31" s="78">
        <v>820</v>
      </c>
      <c r="V31" s="78">
        <f t="shared" si="0"/>
        <v>0.82</v>
      </c>
    </row>
    <row r="32" spans="1:22" x14ac:dyDescent="0.25">
      <c r="A32">
        <v>30</v>
      </c>
      <c r="B32" s="14">
        <v>28</v>
      </c>
      <c r="C32" t="s">
        <v>80</v>
      </c>
      <c r="D32" s="16"/>
      <c r="E32" s="16"/>
      <c r="F32" s="16"/>
      <c r="G32" s="16"/>
      <c r="H32" s="16"/>
      <c r="I32" s="16"/>
      <c r="J32" s="16"/>
      <c r="K32" s="77" t="str">
        <f>IF($C32='4. Board Level Worksheet'!$C$5,'4. Board Level Worksheet'!$C$18,"")</f>
        <v/>
      </c>
      <c r="L32" s="77" t="str">
        <f>IF($C32='4. Board Level Worksheet'!$C$5,'4. Board Level Worksheet'!$C$19,"")</f>
        <v/>
      </c>
      <c r="M32" s="79" t="str">
        <f>IF($C32='4. Board Level Worksheet'!$C$5,'4. Board Level Worksheet'!$C$21,"")</f>
        <v/>
      </c>
      <c r="N32" s="79" t="str">
        <f>IF($C32='4. Board Level Worksheet'!$C$5,'4. Board Level Worksheet'!$C$28,"")</f>
        <v/>
      </c>
      <c r="O32" s="79" t="str">
        <f>IF($C32='4. Board Level Worksheet'!$C$5,'4. Board Level Worksheet'!#REF!,"")</f>
        <v/>
      </c>
      <c r="P32" t="s">
        <v>80</v>
      </c>
      <c r="Q32" s="77">
        <v>0.28489999999999999</v>
      </c>
      <c r="R32" s="77">
        <v>0.28489999999999999</v>
      </c>
      <c r="S32" s="77">
        <v>0.17255899999999999</v>
      </c>
      <c r="T32" s="77">
        <v>2.1000000000000001E-2</v>
      </c>
      <c r="U32" s="78">
        <v>63</v>
      </c>
      <c r="V32" s="78">
        <f t="shared" si="0"/>
        <v>6.3E-2</v>
      </c>
    </row>
    <row r="33" spans="1:22" x14ac:dyDescent="0.25">
      <c r="A33">
        <v>31</v>
      </c>
      <c r="B33" s="14">
        <v>29</v>
      </c>
      <c r="C33" t="s">
        <v>81</v>
      </c>
      <c r="D33" s="16"/>
      <c r="E33" s="16"/>
      <c r="F33" s="16"/>
      <c r="G33" s="16"/>
      <c r="H33" s="16"/>
      <c r="I33" s="16"/>
      <c r="J33" s="16"/>
      <c r="K33" s="77" t="str">
        <f>IF($C33='4. Board Level Worksheet'!$C$5,'4. Board Level Worksheet'!$C$18,"")</f>
        <v/>
      </c>
      <c r="L33" s="77" t="str">
        <f>IF($C33='4. Board Level Worksheet'!$C$5,'4. Board Level Worksheet'!$C$19,"")</f>
        <v/>
      </c>
      <c r="M33" s="79" t="str">
        <f>IF($C33='4. Board Level Worksheet'!$C$5,'4. Board Level Worksheet'!$C$21,"")</f>
        <v/>
      </c>
      <c r="N33" s="79" t="str">
        <f>IF($C33='4. Board Level Worksheet'!$C$5,'4. Board Level Worksheet'!$C$28,"")</f>
        <v/>
      </c>
      <c r="O33" s="79" t="str">
        <f>IF($C33='4. Board Level Worksheet'!$C$5,'4. Board Level Worksheet'!#REF!,"")</f>
        <v/>
      </c>
      <c r="P33" t="s">
        <v>81</v>
      </c>
      <c r="Q33" s="77">
        <v>0.4471</v>
      </c>
      <c r="R33" s="77">
        <v>0.4471</v>
      </c>
      <c r="S33" s="77">
        <v>0.25007699999999999</v>
      </c>
      <c r="T33" s="77">
        <v>3.7999999999999999E-2</v>
      </c>
      <c r="U33" s="78">
        <v>199</v>
      </c>
      <c r="V33" s="78">
        <f t="shared" si="0"/>
        <v>0.19900000000000001</v>
      </c>
    </row>
    <row r="34" spans="1:22" x14ac:dyDescent="0.25">
      <c r="A34">
        <v>32</v>
      </c>
      <c r="B34" s="14" t="s">
        <v>37</v>
      </c>
      <c r="C34" t="s">
        <v>82</v>
      </c>
      <c r="D34" s="16"/>
      <c r="E34" s="16"/>
      <c r="F34" s="16"/>
      <c r="G34" s="16"/>
      <c r="H34" s="16"/>
      <c r="I34" s="16"/>
      <c r="J34" s="16"/>
      <c r="K34" s="77" t="str">
        <f>IF($C34='4. Board Level Worksheet'!$C$5,'4. Board Level Worksheet'!$C$18,"")</f>
        <v/>
      </c>
      <c r="L34" s="77" t="str">
        <f>IF($C34='4. Board Level Worksheet'!$C$5,'4. Board Level Worksheet'!$C$19,"")</f>
        <v/>
      </c>
      <c r="M34" s="79" t="str">
        <f>IF($C34='4. Board Level Worksheet'!$C$5,'4. Board Level Worksheet'!$C$21,"")</f>
        <v/>
      </c>
      <c r="N34" s="79" t="str">
        <f>IF($C34='4. Board Level Worksheet'!$C$5,'4. Board Level Worksheet'!$C$28,"")</f>
        <v/>
      </c>
      <c r="O34" s="79" t="str">
        <f>IF($C34='4. Board Level Worksheet'!$C$5,'4. Board Level Worksheet'!#REF!,"")</f>
        <v/>
      </c>
      <c r="P34" t="s">
        <v>82</v>
      </c>
      <c r="Q34" s="77">
        <v>0.10199999999999999</v>
      </c>
      <c r="R34" s="77">
        <v>0.10199999999999999</v>
      </c>
      <c r="S34" s="77">
        <v>4.2092999999999998E-2</v>
      </c>
      <c r="T34" s="77">
        <v>7.0000000000000001E-3</v>
      </c>
      <c r="U34" s="78">
        <v>58</v>
      </c>
      <c r="V34" s="78">
        <f t="shared" si="0"/>
        <v>5.8000000000000003E-2</v>
      </c>
    </row>
    <row r="35" spans="1:22" x14ac:dyDescent="0.25">
      <c r="A35">
        <v>33</v>
      </c>
      <c r="B35" s="14" t="s">
        <v>38</v>
      </c>
      <c r="C35" t="s">
        <v>83</v>
      </c>
      <c r="D35" s="16"/>
      <c r="E35" s="16"/>
      <c r="F35" s="16"/>
      <c r="G35" s="16"/>
      <c r="H35" s="16"/>
      <c r="I35" s="16"/>
      <c r="J35" s="16"/>
      <c r="K35" s="77" t="str">
        <f>IF($C35='4. Board Level Worksheet'!$C$5,'4. Board Level Worksheet'!$C$18,"")</f>
        <v/>
      </c>
      <c r="L35" s="77" t="str">
        <f>IF($C35='4. Board Level Worksheet'!$C$5,'4. Board Level Worksheet'!$C$19,"")</f>
        <v/>
      </c>
      <c r="M35" s="79" t="str">
        <f>IF($C35='4. Board Level Worksheet'!$C$5,'4. Board Level Worksheet'!$C$21,"")</f>
        <v/>
      </c>
      <c r="N35" s="79" t="str">
        <f>IF($C35='4. Board Level Worksheet'!$C$5,'4. Board Level Worksheet'!$C$28,"")</f>
        <v/>
      </c>
      <c r="O35" s="79" t="str">
        <f>IF($C35='4. Board Level Worksheet'!$C$5,'4. Board Level Worksheet'!#REF!,"")</f>
        <v/>
      </c>
      <c r="P35" t="s">
        <v>83</v>
      </c>
      <c r="Q35" s="77">
        <v>0.1009</v>
      </c>
      <c r="R35" s="77">
        <v>0.1009</v>
      </c>
      <c r="S35" s="77">
        <v>5.1728000000000003E-2</v>
      </c>
      <c r="T35" s="77">
        <v>8.0000000000000002E-3</v>
      </c>
      <c r="U35" s="78">
        <v>215</v>
      </c>
      <c r="V35" s="78">
        <f t="shared" si="0"/>
        <v>0.215</v>
      </c>
    </row>
    <row r="36" spans="1:22" x14ac:dyDescent="0.25">
      <c r="A36">
        <v>34</v>
      </c>
      <c r="B36" s="14">
        <v>31</v>
      </c>
      <c r="C36" t="s">
        <v>84</v>
      </c>
      <c r="D36" s="16"/>
      <c r="E36" s="16"/>
      <c r="F36" s="16"/>
      <c r="G36" s="16"/>
      <c r="H36" s="16"/>
      <c r="I36" s="16"/>
      <c r="J36" s="16"/>
      <c r="K36" s="77" t="str">
        <f>IF($C36='4. Board Level Worksheet'!$C$5,'4. Board Level Worksheet'!$C$18,"")</f>
        <v/>
      </c>
      <c r="L36" s="77" t="str">
        <f>IF($C36='4. Board Level Worksheet'!$C$5,'4. Board Level Worksheet'!$C$19,"")</f>
        <v/>
      </c>
      <c r="M36" s="79" t="str">
        <f>IF($C36='4. Board Level Worksheet'!$C$5,'4. Board Level Worksheet'!$C$21,"")</f>
        <v/>
      </c>
      <c r="N36" s="79" t="str">
        <f>IF($C36='4. Board Level Worksheet'!$C$5,'4. Board Level Worksheet'!$C$28,"")</f>
        <v/>
      </c>
      <c r="O36" s="79" t="str">
        <f>IF($C36='4. Board Level Worksheet'!$C$5,'4. Board Level Worksheet'!#REF!,"")</f>
        <v/>
      </c>
      <c r="P36" t="s">
        <v>84</v>
      </c>
      <c r="Q36" s="77">
        <v>0.15670000000000001</v>
      </c>
      <c r="R36" s="77">
        <v>0.15670000000000001</v>
      </c>
      <c r="S36" s="77">
        <v>6.7409999999999998E-2</v>
      </c>
      <c r="T36" s="77">
        <v>1.0999999999999999E-2</v>
      </c>
      <c r="U36" s="78">
        <v>56</v>
      </c>
      <c r="V36" s="78">
        <f t="shared" si="0"/>
        <v>5.6000000000000001E-2</v>
      </c>
    </row>
    <row r="37" spans="1:22" x14ac:dyDescent="0.25">
      <c r="A37">
        <v>35</v>
      </c>
      <c r="B37" s="14">
        <v>32</v>
      </c>
      <c r="C37" t="s">
        <v>85</v>
      </c>
      <c r="D37" s="16"/>
      <c r="E37" s="16"/>
      <c r="F37" s="16"/>
      <c r="G37" s="16"/>
      <c r="H37" s="16"/>
      <c r="I37" s="16"/>
      <c r="J37" s="16"/>
      <c r="K37" s="77" t="str">
        <f>IF($C37='4. Board Level Worksheet'!$C$5,'4. Board Level Worksheet'!$C$18,"")</f>
        <v/>
      </c>
      <c r="L37" s="77" t="str">
        <f>IF($C37='4. Board Level Worksheet'!$C$5,'4. Board Level Worksheet'!$C$19,"")</f>
        <v/>
      </c>
      <c r="M37" s="79" t="str">
        <f>IF($C37='4. Board Level Worksheet'!$C$5,'4. Board Level Worksheet'!$C$21,"")</f>
        <v/>
      </c>
      <c r="N37" s="79" t="str">
        <f>IF($C37='4. Board Level Worksheet'!$C$5,'4. Board Level Worksheet'!$C$28,"")</f>
        <v/>
      </c>
      <c r="O37" s="79" t="str">
        <f>IF($C37='4. Board Level Worksheet'!$C$5,'4. Board Level Worksheet'!#REF!,"")</f>
        <v/>
      </c>
      <c r="P37" t="s">
        <v>85</v>
      </c>
      <c r="Q37" s="77">
        <v>0.1764</v>
      </c>
      <c r="R37" s="77">
        <v>0.1764</v>
      </c>
      <c r="S37" s="77">
        <v>9.3118000000000006E-2</v>
      </c>
      <c r="T37" s="77">
        <v>1.4E-2</v>
      </c>
      <c r="U37" s="78">
        <v>37</v>
      </c>
      <c r="V37" s="78">
        <f t="shared" si="0"/>
        <v>3.6999999999999998E-2</v>
      </c>
    </row>
    <row r="38" spans="1:22" x14ac:dyDescent="0.25">
      <c r="A38">
        <v>36</v>
      </c>
      <c r="B38" s="14" t="s">
        <v>39</v>
      </c>
      <c r="C38" t="s">
        <v>86</v>
      </c>
      <c r="D38" s="16"/>
      <c r="E38" s="16"/>
      <c r="F38" s="16"/>
      <c r="G38" s="16"/>
      <c r="H38" s="16"/>
      <c r="I38" s="16"/>
      <c r="J38" s="16"/>
      <c r="K38" s="77" t="str">
        <f>IF($C38='4. Board Level Worksheet'!$C$5,'4. Board Level Worksheet'!$C$18,"")</f>
        <v/>
      </c>
      <c r="L38" s="77" t="str">
        <f>IF($C38='4. Board Level Worksheet'!$C$5,'4. Board Level Worksheet'!$C$19,"")</f>
        <v/>
      </c>
      <c r="M38" s="79" t="str">
        <f>IF($C38='4. Board Level Worksheet'!$C$5,'4. Board Level Worksheet'!$C$21,"")</f>
        <v/>
      </c>
      <c r="N38" s="79" t="str">
        <f>IF($C38='4. Board Level Worksheet'!$C$5,'4. Board Level Worksheet'!$C$28,"")</f>
        <v/>
      </c>
      <c r="O38" s="79" t="str">
        <f>IF($C38='4. Board Level Worksheet'!$C$5,'4. Board Level Worksheet'!#REF!,"")</f>
        <v/>
      </c>
      <c r="P38" t="s">
        <v>86</v>
      </c>
      <c r="Q38" s="77">
        <v>5.0700000000000002E-2</v>
      </c>
      <c r="R38" s="77">
        <v>5.0700000000000002E-2</v>
      </c>
      <c r="S38" s="77">
        <v>2.0788999999999998E-2</v>
      </c>
      <c r="T38" s="77">
        <v>6.0000000000000001E-3</v>
      </c>
      <c r="U38" s="78">
        <v>7</v>
      </c>
      <c r="V38" s="78">
        <f t="shared" si="0"/>
        <v>7.0000000000000001E-3</v>
      </c>
    </row>
    <row r="39" spans="1:22" x14ac:dyDescent="0.25">
      <c r="A39">
        <v>37</v>
      </c>
      <c r="B39" s="14" t="s">
        <v>40</v>
      </c>
      <c r="C39" t="s">
        <v>87</v>
      </c>
      <c r="D39" s="16"/>
      <c r="E39" s="16"/>
      <c r="F39" s="16"/>
      <c r="G39" s="16"/>
      <c r="H39" s="16"/>
      <c r="I39" s="16"/>
      <c r="J39" s="16"/>
      <c r="K39" s="77" t="str">
        <f>IF($C39='4. Board Level Worksheet'!$C$5,'4. Board Level Worksheet'!$C$18,"")</f>
        <v/>
      </c>
      <c r="L39" s="77" t="str">
        <f>IF($C39='4. Board Level Worksheet'!$C$5,'4. Board Level Worksheet'!$C$19,"")</f>
        <v/>
      </c>
      <c r="M39" s="79" t="str">
        <f>IF($C39='4. Board Level Worksheet'!$C$5,'4. Board Level Worksheet'!$C$21,"")</f>
        <v/>
      </c>
      <c r="N39" s="79" t="str">
        <f>IF($C39='4. Board Level Worksheet'!$C$5,'4. Board Level Worksheet'!$C$28,"")</f>
        <v/>
      </c>
      <c r="O39" s="79" t="str">
        <f>IF($C39='4. Board Level Worksheet'!$C$5,'4. Board Level Worksheet'!#REF!,"")</f>
        <v/>
      </c>
      <c r="P39" t="s">
        <v>87</v>
      </c>
      <c r="Q39" s="77">
        <v>4.2900000000000001E-2</v>
      </c>
      <c r="R39" s="77">
        <v>4.2900000000000001E-2</v>
      </c>
      <c r="S39" s="77">
        <v>1.6799000000000001E-2</v>
      </c>
      <c r="T39" s="77">
        <v>4.0000000000000001E-3</v>
      </c>
      <c r="U39" s="78">
        <v>4</v>
      </c>
      <c r="V39" s="78">
        <f t="shared" si="0"/>
        <v>4.0000000000000001E-3</v>
      </c>
    </row>
    <row r="40" spans="1:22" x14ac:dyDescent="0.25">
      <c r="A40">
        <v>38</v>
      </c>
      <c r="B40" s="14" t="s">
        <v>41</v>
      </c>
      <c r="C40" t="s">
        <v>88</v>
      </c>
      <c r="D40" s="16"/>
      <c r="E40" s="16"/>
      <c r="F40" s="16"/>
      <c r="G40" s="16"/>
      <c r="H40" s="16"/>
      <c r="I40" s="16"/>
      <c r="J40" s="16"/>
      <c r="K40" s="77" t="str">
        <f>IF($C40='4. Board Level Worksheet'!$C$5,'4. Board Level Worksheet'!$C$18,"")</f>
        <v/>
      </c>
      <c r="L40" s="77" t="str">
        <f>IF($C40='4. Board Level Worksheet'!$C$5,'4. Board Level Worksheet'!$C$19,"")</f>
        <v/>
      </c>
      <c r="M40" s="79" t="str">
        <f>IF($C40='4. Board Level Worksheet'!$C$5,'4. Board Level Worksheet'!$C$21,"")</f>
        <v/>
      </c>
      <c r="N40" s="79" t="str">
        <f>IF($C40='4. Board Level Worksheet'!$C$5,'4. Board Level Worksheet'!$C$28,"")</f>
        <v/>
      </c>
      <c r="O40" s="79" t="str">
        <f>IF($C40='4. Board Level Worksheet'!$C$5,'4. Board Level Worksheet'!#REF!,"")</f>
        <v/>
      </c>
      <c r="P40" t="s">
        <v>88</v>
      </c>
      <c r="Q40" s="77">
        <v>0.21029999999999999</v>
      </c>
      <c r="R40" s="77">
        <v>0.21029999999999999</v>
      </c>
      <c r="S40" s="77">
        <v>9.6697000000000005E-2</v>
      </c>
      <c r="T40" s="77">
        <v>1.7999999999999999E-2</v>
      </c>
      <c r="U40" s="78">
        <v>22</v>
      </c>
      <c r="V40" s="78">
        <f t="shared" si="0"/>
        <v>2.1999999999999999E-2</v>
      </c>
    </row>
    <row r="41" spans="1:22" x14ac:dyDescent="0.25">
      <c r="A41">
        <v>39</v>
      </c>
      <c r="B41" s="14" t="s">
        <v>42</v>
      </c>
      <c r="C41" t="s">
        <v>89</v>
      </c>
      <c r="D41" s="16"/>
      <c r="E41" s="16"/>
      <c r="F41" s="16"/>
      <c r="G41" s="16"/>
      <c r="H41" s="16"/>
      <c r="I41" s="16"/>
      <c r="J41" s="16"/>
      <c r="K41" s="77" t="str">
        <f>IF($C41='4. Board Level Worksheet'!$C$5,'4. Board Level Worksheet'!$C$18,"")</f>
        <v/>
      </c>
      <c r="L41" s="77" t="str">
        <f>IF($C41='4. Board Level Worksheet'!$C$5,'4. Board Level Worksheet'!$C$19,"")</f>
        <v/>
      </c>
      <c r="M41" s="79" t="str">
        <f>IF($C41='4. Board Level Worksheet'!$C$5,'4. Board Level Worksheet'!$C$21,"")</f>
        <v/>
      </c>
      <c r="N41" s="79" t="str">
        <f>IF($C41='4. Board Level Worksheet'!$C$5,'4. Board Level Worksheet'!$C$28,"")</f>
        <v/>
      </c>
      <c r="O41" s="79" t="str">
        <f>IF($C41='4. Board Level Worksheet'!$C$5,'4. Board Level Worksheet'!#REF!,"")</f>
        <v/>
      </c>
      <c r="P41" t="s">
        <v>89</v>
      </c>
      <c r="Q41" s="77">
        <v>7.7700000000000005E-2</v>
      </c>
      <c r="R41" s="77">
        <v>7.7700000000000005E-2</v>
      </c>
      <c r="S41" s="77">
        <v>2.5885999999999999E-2</v>
      </c>
      <c r="T41" s="77">
        <v>5.0000000000000001E-3</v>
      </c>
      <c r="U41" s="78">
        <v>7</v>
      </c>
      <c r="V41" s="78">
        <f t="shared" si="0"/>
        <v>7.0000000000000001E-3</v>
      </c>
    </row>
    <row r="42" spans="1:22" x14ac:dyDescent="0.25">
      <c r="A42">
        <v>40</v>
      </c>
      <c r="B42" s="14">
        <v>35</v>
      </c>
      <c r="C42" t="s">
        <v>90</v>
      </c>
      <c r="D42" s="16"/>
      <c r="E42" s="16"/>
      <c r="F42" s="16"/>
      <c r="G42" s="16"/>
      <c r="H42" s="16"/>
      <c r="I42" s="16"/>
      <c r="J42" s="16"/>
      <c r="K42" s="77" t="str">
        <f>IF($C42='4. Board Level Worksheet'!$C$5,'4. Board Level Worksheet'!$C$18,"")</f>
        <v/>
      </c>
      <c r="L42" s="77" t="str">
        <f>IF($C42='4. Board Level Worksheet'!$C$5,'4. Board Level Worksheet'!$C$19,"")</f>
        <v/>
      </c>
      <c r="M42" s="79" t="str">
        <f>IF($C42='4. Board Level Worksheet'!$C$5,'4. Board Level Worksheet'!$C$21,"")</f>
        <v/>
      </c>
      <c r="N42" s="79" t="str">
        <f>IF($C42='4. Board Level Worksheet'!$C$5,'4. Board Level Worksheet'!$C$28,"")</f>
        <v/>
      </c>
      <c r="O42" s="79" t="str">
        <f>IF($C42='4. Board Level Worksheet'!$C$5,'4. Board Level Worksheet'!#REF!,"")</f>
        <v/>
      </c>
      <c r="P42" t="s">
        <v>90</v>
      </c>
      <c r="Q42" s="77">
        <v>0.1245</v>
      </c>
      <c r="R42" s="77">
        <v>0.1245</v>
      </c>
      <c r="S42" s="77">
        <v>6.7335000000000006E-2</v>
      </c>
      <c r="T42" s="77">
        <v>1.2999999999999999E-2</v>
      </c>
      <c r="U42" s="78">
        <v>15</v>
      </c>
      <c r="V42" s="78">
        <f t="shared" si="0"/>
        <v>1.4999999999999999E-2</v>
      </c>
    </row>
    <row r="43" spans="1:22" x14ac:dyDescent="0.25">
      <c r="A43">
        <v>41</v>
      </c>
      <c r="B43" s="14">
        <v>36</v>
      </c>
      <c r="C43" t="s">
        <v>91</v>
      </c>
      <c r="D43" s="16"/>
      <c r="E43" s="16"/>
      <c r="F43" s="16"/>
      <c r="G43" s="16"/>
      <c r="H43" s="16"/>
      <c r="I43" s="16"/>
      <c r="J43" s="16"/>
      <c r="K43" s="77" t="str">
        <f>IF($C43='4. Board Level Worksheet'!$C$5,'4. Board Level Worksheet'!$C$18,"")</f>
        <v/>
      </c>
      <c r="L43" s="77" t="str">
        <f>IF($C43='4. Board Level Worksheet'!$C$5,'4. Board Level Worksheet'!$C$19,"")</f>
        <v/>
      </c>
      <c r="M43" s="79" t="str">
        <f>IF($C43='4. Board Level Worksheet'!$C$5,'4. Board Level Worksheet'!$C$21,"")</f>
        <v/>
      </c>
      <c r="N43" s="79" t="str">
        <f>IF($C43='4. Board Level Worksheet'!$C$5,'4. Board Level Worksheet'!$C$28,"")</f>
        <v/>
      </c>
      <c r="O43" s="79" t="str">
        <f>IF($C43='4. Board Level Worksheet'!$C$5,'4. Board Level Worksheet'!#REF!,"")</f>
        <v/>
      </c>
      <c r="P43" t="s">
        <v>91</v>
      </c>
      <c r="Q43" s="77">
        <v>0.1583</v>
      </c>
      <c r="R43" s="77">
        <v>0.1583</v>
      </c>
      <c r="S43" s="77">
        <v>6.6228999999999996E-2</v>
      </c>
      <c r="T43" s="77">
        <v>1.2999999999999999E-2</v>
      </c>
      <c r="U43" s="78">
        <v>52</v>
      </c>
      <c r="V43" s="78">
        <f t="shared" si="0"/>
        <v>5.1999999999999998E-2</v>
      </c>
    </row>
    <row r="44" spans="1:22" x14ac:dyDescent="0.25">
      <c r="A44">
        <v>42</v>
      </c>
      <c r="B44" s="14">
        <v>37</v>
      </c>
      <c r="C44" t="s">
        <v>92</v>
      </c>
      <c r="D44" s="16"/>
      <c r="E44" s="16"/>
      <c r="F44" s="16"/>
      <c r="G44" s="16"/>
      <c r="H44" s="16"/>
      <c r="I44" s="16"/>
      <c r="J44" s="16"/>
      <c r="K44" s="77" t="str">
        <f>IF($C44='4. Board Level Worksheet'!$C$5,'4. Board Level Worksheet'!$C$18,"")</f>
        <v/>
      </c>
      <c r="L44" s="77" t="str">
        <f>IF($C44='4. Board Level Worksheet'!$C$5,'4. Board Level Worksheet'!$C$19,"")</f>
        <v/>
      </c>
      <c r="M44" s="79" t="str">
        <f>IF($C44='4. Board Level Worksheet'!$C$5,'4. Board Level Worksheet'!$C$21,"")</f>
        <v/>
      </c>
      <c r="N44" s="79" t="str">
        <f>IF($C44='4. Board Level Worksheet'!$C$5,'4. Board Level Worksheet'!$C$28,"")</f>
        <v/>
      </c>
      <c r="O44" s="79" t="str">
        <f>IF($C44='4. Board Level Worksheet'!$C$5,'4. Board Level Worksheet'!#REF!,"")</f>
        <v/>
      </c>
      <c r="P44" t="s">
        <v>92</v>
      </c>
      <c r="Q44" s="77">
        <v>0.45450000000000002</v>
      </c>
      <c r="R44" s="77">
        <v>0.45450000000000002</v>
      </c>
      <c r="S44" s="77">
        <v>0.28309000000000001</v>
      </c>
      <c r="T44" s="77">
        <v>0.04</v>
      </c>
      <c r="U44" s="78">
        <v>167</v>
      </c>
      <c r="V44" s="78">
        <f t="shared" si="0"/>
        <v>0.16700000000000001</v>
      </c>
    </row>
    <row r="45" spans="1:22" x14ac:dyDescent="0.25">
      <c r="A45">
        <v>43</v>
      </c>
      <c r="B45" s="14">
        <v>38</v>
      </c>
      <c r="C45" t="s">
        <v>13</v>
      </c>
      <c r="D45" s="16"/>
      <c r="E45" s="16"/>
      <c r="F45" s="16"/>
      <c r="G45" s="16"/>
      <c r="H45" s="16"/>
      <c r="I45" s="16"/>
      <c r="J45" s="16"/>
      <c r="K45" s="77" t="str">
        <f>IF($C45='4. Board Level Worksheet'!$C$5,'4. Board Level Worksheet'!$C$18,"")</f>
        <v/>
      </c>
      <c r="L45" s="77" t="str">
        <f>IF($C45='4. Board Level Worksheet'!$C$5,'4. Board Level Worksheet'!$C$19,"")</f>
        <v/>
      </c>
      <c r="M45" s="79" t="str">
        <f>IF($C45='4. Board Level Worksheet'!$C$5,'4. Board Level Worksheet'!$C$21,"")</f>
        <v/>
      </c>
      <c r="N45" s="79" t="str">
        <f>IF($C45='4. Board Level Worksheet'!$C$5,'4. Board Level Worksheet'!$C$28,"")</f>
        <v/>
      </c>
      <c r="O45" s="79" t="str">
        <f>IF($C45='4. Board Level Worksheet'!$C$5,'4. Board Level Worksheet'!#REF!,"")</f>
        <v/>
      </c>
      <c r="P45" t="s">
        <v>13</v>
      </c>
      <c r="Q45" s="77">
        <v>0.52380000000000004</v>
      </c>
      <c r="R45" s="77">
        <v>0.52380000000000004</v>
      </c>
      <c r="S45" s="77">
        <v>0.30314200000000002</v>
      </c>
      <c r="T45" s="77">
        <v>0.05</v>
      </c>
      <c r="U45" s="78">
        <v>69</v>
      </c>
      <c r="V45" s="78">
        <f t="shared" si="0"/>
        <v>6.9000000000000006E-2</v>
      </c>
    </row>
    <row r="46" spans="1:22" x14ac:dyDescent="0.25">
      <c r="A46">
        <v>44</v>
      </c>
      <c r="B46" s="14">
        <v>39</v>
      </c>
      <c r="C46" t="s">
        <v>93</v>
      </c>
      <c r="D46" s="16"/>
      <c r="E46" s="16"/>
      <c r="F46" s="16"/>
      <c r="G46" s="16"/>
      <c r="H46" s="16"/>
      <c r="I46" s="16"/>
      <c r="J46" s="16"/>
      <c r="K46" s="77" t="str">
        <f>IF($C46='4. Board Level Worksheet'!$C$5,'4. Board Level Worksheet'!$C$18,"")</f>
        <v/>
      </c>
      <c r="L46" s="77" t="str">
        <f>IF($C46='4. Board Level Worksheet'!$C$5,'4. Board Level Worksheet'!$C$19,"")</f>
        <v/>
      </c>
      <c r="M46" s="79" t="str">
        <f>IF($C46='4. Board Level Worksheet'!$C$5,'4. Board Level Worksheet'!$C$21,"")</f>
        <v/>
      </c>
      <c r="N46" s="79" t="str">
        <f>IF($C46='4. Board Level Worksheet'!$C$5,'4. Board Level Worksheet'!$C$28,"")</f>
        <v/>
      </c>
      <c r="O46" s="79" t="str">
        <f>IF($C46='4. Board Level Worksheet'!$C$5,'4. Board Level Worksheet'!#REF!,"")</f>
        <v/>
      </c>
      <c r="P46" t="s">
        <v>93</v>
      </c>
      <c r="Q46" s="77">
        <v>0.22700000000000001</v>
      </c>
      <c r="R46" s="77">
        <v>0.22700000000000001</v>
      </c>
      <c r="S46" s="77">
        <v>0.12596599999999999</v>
      </c>
      <c r="T46" s="77">
        <v>2.1000000000000001E-2</v>
      </c>
      <c r="U46" s="78">
        <v>75</v>
      </c>
      <c r="V46" s="78">
        <f t="shared" si="0"/>
        <v>7.4999999999999997E-2</v>
      </c>
    </row>
    <row r="47" spans="1:22" x14ac:dyDescent="0.25">
      <c r="A47">
        <v>45</v>
      </c>
      <c r="B47" s="14">
        <v>40</v>
      </c>
      <c r="C47" t="s">
        <v>94</v>
      </c>
      <c r="D47" s="16"/>
      <c r="E47" s="16"/>
      <c r="F47" s="16"/>
      <c r="G47" s="16"/>
      <c r="H47" s="16"/>
      <c r="I47" s="16"/>
      <c r="J47" s="16"/>
      <c r="K47" s="77" t="str">
        <f>IF($C47='4. Board Level Worksheet'!$C$5,'4. Board Level Worksheet'!$C$18,"")</f>
        <v/>
      </c>
      <c r="L47" s="77" t="str">
        <f>IF($C47='4. Board Level Worksheet'!$C$5,'4. Board Level Worksheet'!$C$19,"")</f>
        <v/>
      </c>
      <c r="M47" s="79" t="str">
        <f>IF($C47='4. Board Level Worksheet'!$C$5,'4. Board Level Worksheet'!$C$21,"")</f>
        <v/>
      </c>
      <c r="N47" s="79" t="str">
        <f>IF($C47='4. Board Level Worksheet'!$C$5,'4. Board Level Worksheet'!$C$28,"")</f>
        <v/>
      </c>
      <c r="O47" s="79" t="str">
        <f>IF($C47='4. Board Level Worksheet'!$C$5,'4. Board Level Worksheet'!#REF!,"")</f>
        <v/>
      </c>
      <c r="P47" t="s">
        <v>94</v>
      </c>
      <c r="Q47" s="77">
        <v>2.0247000000000002</v>
      </c>
      <c r="R47" s="77">
        <v>2.0247000000000002</v>
      </c>
      <c r="S47" s="77">
        <v>1.2219199999999999</v>
      </c>
      <c r="T47" s="77">
        <v>0.20300000000000001</v>
      </c>
      <c r="U47" s="78">
        <v>1766</v>
      </c>
      <c r="V47" s="78">
        <f t="shared" si="0"/>
        <v>1.766</v>
      </c>
    </row>
    <row r="48" spans="1:22" x14ac:dyDescent="0.25">
      <c r="A48">
        <v>46</v>
      </c>
      <c r="B48" s="14">
        <v>41</v>
      </c>
      <c r="C48" t="s">
        <v>95</v>
      </c>
      <c r="D48" s="16"/>
      <c r="E48" s="16"/>
      <c r="F48" s="16"/>
      <c r="G48" s="16"/>
      <c r="H48" s="16"/>
      <c r="I48" s="16"/>
      <c r="J48" s="16"/>
      <c r="K48" s="77" t="str">
        <f>IF($C48='4. Board Level Worksheet'!$C$5,'4. Board Level Worksheet'!$C$18,"")</f>
        <v/>
      </c>
      <c r="L48" s="77" t="str">
        <f>IF($C48='4. Board Level Worksheet'!$C$5,'4. Board Level Worksheet'!$C$19,"")</f>
        <v/>
      </c>
      <c r="M48" s="79" t="str">
        <f>IF($C48='4. Board Level Worksheet'!$C$5,'4. Board Level Worksheet'!$C$21,"")</f>
        <v/>
      </c>
      <c r="N48" s="79" t="str">
        <f>IF($C48='4. Board Level Worksheet'!$C$5,'4. Board Level Worksheet'!$C$28,"")</f>
        <v/>
      </c>
      <c r="O48" s="79" t="str">
        <f>IF($C48='4. Board Level Worksheet'!$C$5,'4. Board Level Worksheet'!#REF!,"")</f>
        <v/>
      </c>
      <c r="P48" t="s">
        <v>95</v>
      </c>
      <c r="Q48" s="77">
        <v>0.3679</v>
      </c>
      <c r="R48" s="77">
        <v>0.3679</v>
      </c>
      <c r="S48" s="77">
        <v>0.211308</v>
      </c>
      <c r="T48" s="77">
        <v>3.2000000000000001E-2</v>
      </c>
      <c r="U48" s="78">
        <v>39</v>
      </c>
      <c r="V48" s="78">
        <f t="shared" si="0"/>
        <v>3.9E-2</v>
      </c>
    </row>
    <row r="49" spans="1:22" x14ac:dyDescent="0.25">
      <c r="A49">
        <v>47</v>
      </c>
      <c r="B49" s="14">
        <v>42</v>
      </c>
      <c r="C49" t="s">
        <v>96</v>
      </c>
      <c r="D49" s="16"/>
      <c r="E49" s="16"/>
      <c r="F49" s="16"/>
      <c r="G49" s="16"/>
      <c r="H49" s="16"/>
      <c r="I49" s="16"/>
      <c r="J49" s="16"/>
      <c r="K49" s="77" t="str">
        <f>IF($C49='4. Board Level Worksheet'!$C$5,'4. Board Level Worksheet'!$C$18,"")</f>
        <v/>
      </c>
      <c r="L49" s="77" t="str">
        <f>IF($C49='4. Board Level Worksheet'!$C$5,'4. Board Level Worksheet'!$C$19,"")</f>
        <v/>
      </c>
      <c r="M49" s="79" t="str">
        <f>IF($C49='4. Board Level Worksheet'!$C$5,'4. Board Level Worksheet'!$C$21,"")</f>
        <v/>
      </c>
      <c r="N49" s="79" t="str">
        <f>IF($C49='4. Board Level Worksheet'!$C$5,'4. Board Level Worksheet'!$C$28,"")</f>
        <v/>
      </c>
      <c r="O49" s="79" t="str">
        <f>IF($C49='4. Board Level Worksheet'!$C$5,'4. Board Level Worksheet'!#REF!,"")</f>
        <v/>
      </c>
      <c r="P49" t="s">
        <v>96</v>
      </c>
      <c r="Q49" s="77">
        <v>1.0269999999999999</v>
      </c>
      <c r="R49" s="77">
        <v>1.0269999999999999</v>
      </c>
      <c r="S49" s="77">
        <v>0.69728900000000005</v>
      </c>
      <c r="T49" s="77">
        <v>0.14099999999999999</v>
      </c>
      <c r="U49" s="78">
        <v>499</v>
      </c>
      <c r="V49" s="78">
        <f t="shared" si="0"/>
        <v>0.499</v>
      </c>
    </row>
    <row r="50" spans="1:22" x14ac:dyDescent="0.25">
      <c r="A50">
        <v>48</v>
      </c>
      <c r="B50" s="14">
        <v>43</v>
      </c>
      <c r="C50" t="s">
        <v>97</v>
      </c>
      <c r="D50" s="16"/>
      <c r="E50" s="16"/>
      <c r="F50" s="16"/>
      <c r="G50" s="16"/>
      <c r="H50" s="16"/>
      <c r="I50" s="16"/>
      <c r="J50" s="16"/>
      <c r="K50" s="77" t="str">
        <f>IF($C50='4. Board Level Worksheet'!$C$5,'4. Board Level Worksheet'!$C$18,"")</f>
        <v/>
      </c>
      <c r="L50" s="77" t="str">
        <f>IF($C50='4. Board Level Worksheet'!$C$5,'4. Board Level Worksheet'!$C$19,"")</f>
        <v/>
      </c>
      <c r="M50" s="79" t="str">
        <f>IF($C50='4. Board Level Worksheet'!$C$5,'4. Board Level Worksheet'!$C$21,"")</f>
        <v/>
      </c>
      <c r="N50" s="79" t="str">
        <f>IF($C50='4. Board Level Worksheet'!$C$5,'4. Board Level Worksheet'!$C$28,"")</f>
        <v/>
      </c>
      <c r="O50" s="79" t="str">
        <f>IF($C50='4. Board Level Worksheet'!$C$5,'4. Board Level Worksheet'!#REF!,"")</f>
        <v/>
      </c>
      <c r="P50" t="s">
        <v>97</v>
      </c>
      <c r="Q50" s="77">
        <v>1.7021999999999999</v>
      </c>
      <c r="R50" s="77">
        <v>1.7021999999999999</v>
      </c>
      <c r="S50" s="77">
        <v>1.0343929999999999</v>
      </c>
      <c r="T50" s="77">
        <v>0.13100000000000001</v>
      </c>
      <c r="U50" s="78">
        <v>160</v>
      </c>
      <c r="V50" s="78">
        <f t="shared" si="0"/>
        <v>0.16</v>
      </c>
    </row>
    <row r="51" spans="1:22" x14ac:dyDescent="0.25">
      <c r="A51">
        <v>49</v>
      </c>
      <c r="B51" s="14">
        <v>44</v>
      </c>
      <c r="C51" t="s">
        <v>98</v>
      </c>
      <c r="D51" s="16"/>
      <c r="E51" s="16"/>
      <c r="F51" s="16"/>
      <c r="G51" s="16"/>
      <c r="H51" s="16"/>
      <c r="I51" s="16"/>
      <c r="J51" s="16"/>
      <c r="K51" s="77" t="str">
        <f>IF($C51='4. Board Level Worksheet'!$C$5,'4. Board Level Worksheet'!$C$18,"")</f>
        <v/>
      </c>
      <c r="L51" s="77" t="str">
        <f>IF($C51='4. Board Level Worksheet'!$C$5,'4. Board Level Worksheet'!$C$19,"")</f>
        <v/>
      </c>
      <c r="M51" s="79" t="str">
        <f>IF($C51='4. Board Level Worksheet'!$C$5,'4. Board Level Worksheet'!$C$21,"")</f>
        <v/>
      </c>
      <c r="N51" s="79" t="str">
        <f>IF($C51='4. Board Level Worksheet'!$C$5,'4. Board Level Worksheet'!$C$28,"")</f>
        <v/>
      </c>
      <c r="O51" s="79" t="str">
        <f>IF($C51='4. Board Level Worksheet'!$C$5,'4. Board Level Worksheet'!#REF!,"")</f>
        <v/>
      </c>
      <c r="P51" t="s">
        <v>98</v>
      </c>
      <c r="Q51" s="77">
        <v>0.50039999999999996</v>
      </c>
      <c r="R51" s="77">
        <v>0.50039999999999996</v>
      </c>
      <c r="S51" s="77">
        <v>0.31176100000000001</v>
      </c>
      <c r="T51" s="77">
        <v>5.5E-2</v>
      </c>
      <c r="U51" s="78">
        <v>72</v>
      </c>
      <c r="V51" s="78">
        <f t="shared" si="0"/>
        <v>7.1999999999999995E-2</v>
      </c>
    </row>
    <row r="52" spans="1:22" x14ac:dyDescent="0.25">
      <c r="A52">
        <v>50</v>
      </c>
      <c r="B52" s="14">
        <v>45</v>
      </c>
      <c r="C52" t="s">
        <v>99</v>
      </c>
      <c r="D52" s="16"/>
      <c r="E52" s="16"/>
      <c r="F52" s="16"/>
      <c r="G52" s="16"/>
      <c r="H52" s="16"/>
      <c r="I52" s="16"/>
      <c r="J52" s="16"/>
      <c r="K52" s="77" t="str">
        <f>IF($C52='4. Board Level Worksheet'!$C$5,'4. Board Level Worksheet'!$C$18,"")</f>
        <v/>
      </c>
      <c r="L52" s="77" t="str">
        <f>IF($C52='4. Board Level Worksheet'!$C$5,'4. Board Level Worksheet'!$C$19,"")</f>
        <v/>
      </c>
      <c r="M52" s="79" t="str">
        <f>IF($C52='4. Board Level Worksheet'!$C$5,'4. Board Level Worksheet'!$C$21,"")</f>
        <v/>
      </c>
      <c r="N52" s="79" t="str">
        <f>IF($C52='4. Board Level Worksheet'!$C$5,'4. Board Level Worksheet'!$C$28,"")</f>
        <v/>
      </c>
      <c r="O52" s="79" t="str">
        <f>IF($C52='4. Board Level Worksheet'!$C$5,'4. Board Level Worksheet'!#REF!,"")</f>
        <v/>
      </c>
      <c r="P52" t="s">
        <v>99</v>
      </c>
      <c r="Q52" s="77">
        <v>0.47110000000000002</v>
      </c>
      <c r="R52" s="77">
        <v>0.47110000000000002</v>
      </c>
      <c r="S52" s="77">
        <v>0.29539599999999999</v>
      </c>
      <c r="T52" s="77">
        <v>4.7E-2</v>
      </c>
      <c r="U52" s="78">
        <v>98</v>
      </c>
      <c r="V52" s="78">
        <f t="shared" si="0"/>
        <v>9.8000000000000004E-2</v>
      </c>
    </row>
    <row r="53" spans="1:22" x14ac:dyDescent="0.25">
      <c r="A53">
        <v>51</v>
      </c>
      <c r="B53" s="14">
        <v>46</v>
      </c>
      <c r="C53" t="s">
        <v>100</v>
      </c>
      <c r="D53" s="16"/>
      <c r="E53" s="16"/>
      <c r="F53" s="16"/>
      <c r="G53" s="16"/>
      <c r="H53" s="16"/>
      <c r="I53" s="16"/>
      <c r="J53" s="16"/>
      <c r="K53" s="77" t="str">
        <f>IF($C53='4. Board Level Worksheet'!$C$5,'4. Board Level Worksheet'!$C$18,"")</f>
        <v/>
      </c>
      <c r="L53" s="77" t="str">
        <f>IF($C53='4. Board Level Worksheet'!$C$5,'4. Board Level Worksheet'!$C$19,"")</f>
        <v/>
      </c>
      <c r="M53" s="79" t="str">
        <f>IF($C53='4. Board Level Worksheet'!$C$5,'4. Board Level Worksheet'!$C$21,"")</f>
        <v/>
      </c>
      <c r="N53" s="79" t="str">
        <f>IF($C53='4. Board Level Worksheet'!$C$5,'4. Board Level Worksheet'!$C$28,"")</f>
        <v/>
      </c>
      <c r="O53" s="79" t="str">
        <f>IF($C53='4. Board Level Worksheet'!$C$5,'4. Board Level Worksheet'!#REF!,"")</f>
        <v/>
      </c>
      <c r="P53" t="s">
        <v>100</v>
      </c>
      <c r="Q53" s="77">
        <v>0.58199999999999996</v>
      </c>
      <c r="R53" s="77">
        <v>0.58199999999999996</v>
      </c>
      <c r="S53" s="77">
        <v>0.50331700000000001</v>
      </c>
      <c r="T53" s="77">
        <v>7.6999999999999999E-2</v>
      </c>
      <c r="U53" s="78">
        <v>105</v>
      </c>
      <c r="V53" s="78">
        <f t="shared" si="0"/>
        <v>0.105</v>
      </c>
    </row>
    <row r="54" spans="1:22" x14ac:dyDescent="0.25">
      <c r="A54">
        <v>52</v>
      </c>
      <c r="B54" s="14">
        <v>47</v>
      </c>
      <c r="C54" t="s">
        <v>101</v>
      </c>
      <c r="D54" s="16"/>
      <c r="E54" s="16"/>
      <c r="F54" s="16"/>
      <c r="G54" s="16"/>
      <c r="H54" s="16"/>
      <c r="I54" s="16"/>
      <c r="J54" s="16"/>
      <c r="K54" s="77" t="str">
        <f>IF($C54='4. Board Level Worksheet'!$C$5,'4. Board Level Worksheet'!$C$18,"")</f>
        <v/>
      </c>
      <c r="L54" s="77" t="str">
        <f>IF($C54='4. Board Level Worksheet'!$C$5,'4. Board Level Worksheet'!$C$19,"")</f>
        <v/>
      </c>
      <c r="M54" s="79" t="str">
        <f>IF($C54='4. Board Level Worksheet'!$C$5,'4. Board Level Worksheet'!$C$21,"")</f>
        <v/>
      </c>
      <c r="N54" s="79" t="str">
        <f>IF($C54='4. Board Level Worksheet'!$C$5,'4. Board Level Worksheet'!$C$28,"")</f>
        <v/>
      </c>
      <c r="O54" s="79" t="str">
        <f>IF($C54='4. Board Level Worksheet'!$C$5,'4. Board Level Worksheet'!#REF!,"")</f>
        <v/>
      </c>
      <c r="P54" t="s">
        <v>101</v>
      </c>
      <c r="Q54" s="77">
        <v>0.56779999999999997</v>
      </c>
      <c r="R54" s="77">
        <v>0.56779999999999997</v>
      </c>
      <c r="S54" s="77">
        <v>0.41858099999999998</v>
      </c>
      <c r="T54" s="77">
        <v>7.0000000000000007E-2</v>
      </c>
      <c r="U54" s="78">
        <v>283</v>
      </c>
      <c r="V54" s="78">
        <f t="shared" si="0"/>
        <v>0.28299999999999997</v>
      </c>
    </row>
    <row r="55" spans="1:22" x14ac:dyDescent="0.25">
      <c r="A55">
        <v>53</v>
      </c>
      <c r="B55" s="14">
        <v>48</v>
      </c>
      <c r="C55" t="s">
        <v>102</v>
      </c>
      <c r="D55" s="16"/>
      <c r="E55" s="16"/>
      <c r="F55" s="16"/>
      <c r="G55" s="16"/>
      <c r="H55" s="16"/>
      <c r="I55" s="16"/>
      <c r="J55" s="16"/>
      <c r="K55" s="77" t="str">
        <f>IF($C55='4. Board Level Worksheet'!$C$5,'4. Board Level Worksheet'!$C$18,"")</f>
        <v/>
      </c>
      <c r="L55" s="77" t="str">
        <f>IF($C55='4. Board Level Worksheet'!$C$5,'4. Board Level Worksheet'!$C$19,"")</f>
        <v/>
      </c>
      <c r="M55" s="79" t="str">
        <f>IF($C55='4. Board Level Worksheet'!$C$5,'4. Board Level Worksheet'!$C$21,"")</f>
        <v/>
      </c>
      <c r="N55" s="79" t="str">
        <f>IF($C55='4. Board Level Worksheet'!$C$5,'4. Board Level Worksheet'!$C$28,"")</f>
        <v/>
      </c>
      <c r="O55" s="79" t="str">
        <f>IF($C55='4. Board Level Worksheet'!$C$5,'4. Board Level Worksheet'!#REF!,"")</f>
        <v/>
      </c>
      <c r="P55" t="s">
        <v>102</v>
      </c>
      <c r="Q55" s="77">
        <v>0.20699999999999999</v>
      </c>
      <c r="R55" s="77">
        <v>0.20699999999999999</v>
      </c>
      <c r="S55" s="77">
        <v>0.108067</v>
      </c>
      <c r="T55" s="77">
        <v>0.02</v>
      </c>
      <c r="U55" s="78">
        <v>25</v>
      </c>
      <c r="V55" s="78">
        <f t="shared" si="0"/>
        <v>2.5000000000000001E-2</v>
      </c>
    </row>
    <row r="56" spans="1:22" x14ac:dyDescent="0.25">
      <c r="A56">
        <v>54</v>
      </c>
      <c r="B56" s="14">
        <v>49</v>
      </c>
      <c r="C56" t="s">
        <v>103</v>
      </c>
      <c r="D56" s="16"/>
      <c r="E56" s="16"/>
      <c r="F56" s="16"/>
      <c r="G56" s="16"/>
      <c r="H56" s="16"/>
      <c r="I56" s="16"/>
      <c r="J56" s="16"/>
      <c r="K56" s="77" t="str">
        <f>IF($C56='4. Board Level Worksheet'!$C$5,'4. Board Level Worksheet'!$C$18,"")</f>
        <v/>
      </c>
      <c r="L56" s="77" t="str">
        <f>IF($C56='4. Board Level Worksheet'!$C$5,'4. Board Level Worksheet'!$C$19,"")</f>
        <v/>
      </c>
      <c r="M56" s="79" t="str">
        <f>IF($C56='4. Board Level Worksheet'!$C$5,'4. Board Level Worksheet'!$C$21,"")</f>
        <v/>
      </c>
      <c r="N56" s="79" t="str">
        <f>IF($C56='4. Board Level Worksheet'!$C$5,'4. Board Level Worksheet'!$C$28,"")</f>
        <v/>
      </c>
      <c r="O56" s="79" t="str">
        <f>IF($C56='4. Board Level Worksheet'!$C$5,'4. Board Level Worksheet'!#REF!,"")</f>
        <v/>
      </c>
      <c r="P56" t="s">
        <v>103</v>
      </c>
      <c r="Q56" s="77">
        <v>0.50080000000000002</v>
      </c>
      <c r="R56" s="77">
        <v>0.50080000000000002</v>
      </c>
      <c r="S56" s="77">
        <v>0.34432600000000002</v>
      </c>
      <c r="T56" s="77">
        <v>5.1999999999999998E-2</v>
      </c>
      <c r="U56" s="78">
        <v>69</v>
      </c>
      <c r="V56" s="78">
        <f t="shared" si="0"/>
        <v>6.9000000000000006E-2</v>
      </c>
    </row>
    <row r="57" spans="1:22" x14ac:dyDescent="0.25">
      <c r="A57">
        <v>55</v>
      </c>
      <c r="B57" s="14">
        <v>50</v>
      </c>
      <c r="C57" t="s">
        <v>104</v>
      </c>
      <c r="D57" s="16"/>
      <c r="E57" s="16"/>
      <c r="F57" s="16"/>
      <c r="G57" s="16"/>
      <c r="H57" s="16"/>
      <c r="I57" s="16"/>
      <c r="J57" s="16"/>
      <c r="K57" s="77" t="str">
        <f>IF($C57='4. Board Level Worksheet'!$C$5,'4. Board Level Worksheet'!$C$18,"")</f>
        <v/>
      </c>
      <c r="L57" s="77" t="str">
        <f>IF($C57='4. Board Level Worksheet'!$C$5,'4. Board Level Worksheet'!$C$19,"")</f>
        <v/>
      </c>
      <c r="M57" s="79" t="str">
        <f>IF($C57='4. Board Level Worksheet'!$C$5,'4. Board Level Worksheet'!$C$21,"")</f>
        <v/>
      </c>
      <c r="N57" s="79" t="str">
        <f>IF($C57='4. Board Level Worksheet'!$C$5,'4. Board Level Worksheet'!$C$28,"")</f>
        <v/>
      </c>
      <c r="O57" s="79" t="str">
        <f>IF($C57='4. Board Level Worksheet'!$C$5,'4. Board Level Worksheet'!#REF!,"")</f>
        <v/>
      </c>
      <c r="P57" t="s">
        <v>104</v>
      </c>
      <c r="Q57" s="77">
        <v>0.55230000000000001</v>
      </c>
      <c r="R57" s="77">
        <v>0.55230000000000001</v>
      </c>
      <c r="S57" s="77">
        <v>0.27526099999999998</v>
      </c>
      <c r="T57" s="77">
        <v>5.7000000000000002E-2</v>
      </c>
      <c r="U57" s="78">
        <v>147</v>
      </c>
      <c r="V57" s="78">
        <f t="shared" si="0"/>
        <v>0.14699999999999999</v>
      </c>
    </row>
    <row r="58" spans="1:22" x14ac:dyDescent="0.25">
      <c r="A58">
        <v>56</v>
      </c>
      <c r="B58" s="14">
        <v>51</v>
      </c>
      <c r="C58" t="s">
        <v>105</v>
      </c>
      <c r="D58" s="16"/>
      <c r="E58" s="16"/>
      <c r="F58" s="16"/>
      <c r="G58" s="16"/>
      <c r="H58" s="16"/>
      <c r="I58" s="16"/>
      <c r="J58" s="16"/>
      <c r="K58" s="77" t="str">
        <f>IF($C58='4. Board Level Worksheet'!$C$5,'4. Board Level Worksheet'!$C$18,"")</f>
        <v/>
      </c>
      <c r="L58" s="77" t="str">
        <f>IF($C58='4. Board Level Worksheet'!$C$5,'4. Board Level Worksheet'!$C$19,"")</f>
        <v/>
      </c>
      <c r="M58" s="79" t="str">
        <f>IF($C58='4. Board Level Worksheet'!$C$5,'4. Board Level Worksheet'!$C$21,"")</f>
        <v/>
      </c>
      <c r="N58" s="79" t="str">
        <f>IF($C58='4. Board Level Worksheet'!$C$5,'4. Board Level Worksheet'!$C$28,"")</f>
        <v/>
      </c>
      <c r="O58" s="79" t="str">
        <f>IF($C58='4. Board Level Worksheet'!$C$5,'4. Board Level Worksheet'!#REF!,"")</f>
        <v/>
      </c>
      <c r="P58" t="s">
        <v>105</v>
      </c>
      <c r="Q58" s="77">
        <v>0.27979999999999999</v>
      </c>
      <c r="R58" s="77">
        <v>0.27979999999999999</v>
      </c>
      <c r="S58" s="77">
        <v>0.15335799999999999</v>
      </c>
      <c r="T58" s="77">
        <v>2.4E-2</v>
      </c>
      <c r="U58" s="78">
        <v>117</v>
      </c>
      <c r="V58" s="78">
        <f t="shared" si="0"/>
        <v>0.11700000000000001</v>
      </c>
    </row>
    <row r="59" spans="1:22" x14ac:dyDescent="0.25">
      <c r="A59">
        <v>57</v>
      </c>
      <c r="B59" s="14">
        <v>52</v>
      </c>
      <c r="C59" t="s">
        <v>106</v>
      </c>
      <c r="D59" s="16"/>
      <c r="E59" s="16"/>
      <c r="F59" s="16"/>
      <c r="G59" s="16"/>
      <c r="H59" s="16"/>
      <c r="I59" s="16"/>
      <c r="J59" s="16"/>
      <c r="K59" s="77" t="str">
        <f>IF($C59='4. Board Level Worksheet'!$C$5,'4. Board Level Worksheet'!$C$18,"")</f>
        <v/>
      </c>
      <c r="L59" s="77" t="str">
        <f>IF($C59='4. Board Level Worksheet'!$C$5,'4. Board Level Worksheet'!$C$19,"")</f>
        <v/>
      </c>
      <c r="M59" s="79" t="str">
        <f>IF($C59='4. Board Level Worksheet'!$C$5,'4. Board Level Worksheet'!$C$21,"")</f>
        <v/>
      </c>
      <c r="N59" s="79" t="str">
        <f>IF($C59='4. Board Level Worksheet'!$C$5,'4. Board Level Worksheet'!$C$28,"")</f>
        <v/>
      </c>
      <c r="O59" s="79" t="str">
        <f>IF($C59='4. Board Level Worksheet'!$C$5,'4. Board Level Worksheet'!#REF!,"")</f>
        <v/>
      </c>
      <c r="P59" t="s">
        <v>106</v>
      </c>
      <c r="Q59" s="77">
        <v>0.35439999999999999</v>
      </c>
      <c r="R59" s="77">
        <v>0.35439999999999999</v>
      </c>
      <c r="S59" s="77">
        <v>0.19218399999999999</v>
      </c>
      <c r="T59" s="77">
        <v>0.03</v>
      </c>
      <c r="U59" s="78">
        <v>178</v>
      </c>
      <c r="V59" s="78">
        <f t="shared" si="0"/>
        <v>0.17799999999999999</v>
      </c>
    </row>
    <row r="60" spans="1:22" x14ac:dyDescent="0.25">
      <c r="A60">
        <v>58</v>
      </c>
      <c r="B60" s="14">
        <v>53</v>
      </c>
      <c r="C60" t="s">
        <v>107</v>
      </c>
      <c r="D60" s="16"/>
      <c r="E60" s="16"/>
      <c r="F60" s="16"/>
      <c r="G60" s="16"/>
      <c r="H60" s="16"/>
      <c r="I60" s="16"/>
      <c r="J60" s="16"/>
      <c r="K60" s="77" t="str">
        <f>IF($C60='4. Board Level Worksheet'!$C$5,'4. Board Level Worksheet'!$C$18,"")</f>
        <v/>
      </c>
      <c r="L60" s="77" t="str">
        <f>IF($C60='4. Board Level Worksheet'!$C$5,'4. Board Level Worksheet'!$C$19,"")</f>
        <v/>
      </c>
      <c r="M60" s="79" t="str">
        <f>IF($C60='4. Board Level Worksheet'!$C$5,'4. Board Level Worksheet'!$C$21,"")</f>
        <v/>
      </c>
      <c r="N60" s="79" t="str">
        <f>IF($C60='4. Board Level Worksheet'!$C$5,'4. Board Level Worksheet'!$C$28,"")</f>
        <v/>
      </c>
      <c r="O60" s="79" t="str">
        <f>IF($C60='4. Board Level Worksheet'!$C$5,'4. Board Level Worksheet'!#REF!,"")</f>
        <v/>
      </c>
      <c r="P60" t="s">
        <v>107</v>
      </c>
      <c r="Q60" s="77">
        <v>0.95850000000000002</v>
      </c>
      <c r="R60" s="77">
        <v>0.95850000000000002</v>
      </c>
      <c r="S60" s="77">
        <v>0.64713699999999996</v>
      </c>
      <c r="T60" s="77">
        <v>8.6999999999999994E-2</v>
      </c>
      <c r="U60" s="78">
        <v>286</v>
      </c>
      <c r="V60" s="78">
        <f t="shared" si="0"/>
        <v>0.28599999999999998</v>
      </c>
    </row>
    <row r="61" spans="1:22" x14ac:dyDescent="0.25">
      <c r="A61">
        <v>59</v>
      </c>
      <c r="B61" s="14">
        <v>54</v>
      </c>
      <c r="C61" t="s">
        <v>108</v>
      </c>
      <c r="D61" s="16"/>
      <c r="E61" s="16"/>
      <c r="F61" s="16"/>
      <c r="G61" s="16"/>
      <c r="H61" s="16"/>
      <c r="I61" s="16"/>
      <c r="J61" s="16"/>
      <c r="K61" s="77" t="str">
        <f>IF($C61='4. Board Level Worksheet'!$C$5,'4. Board Level Worksheet'!$C$18,"")</f>
        <v/>
      </c>
      <c r="L61" s="77" t="str">
        <f>IF($C61='4. Board Level Worksheet'!$C$5,'4. Board Level Worksheet'!$C$19,"")</f>
        <v/>
      </c>
      <c r="M61" s="79" t="str">
        <f>IF($C61='4. Board Level Worksheet'!$C$5,'4. Board Level Worksheet'!$C$21,"")</f>
        <v/>
      </c>
      <c r="N61" s="79" t="str">
        <f>IF($C61='4. Board Level Worksheet'!$C$5,'4. Board Level Worksheet'!$C$28,"")</f>
        <v/>
      </c>
      <c r="O61" s="79" t="str">
        <f>IF($C61='4. Board Level Worksheet'!$C$5,'4. Board Level Worksheet'!#REF!,"")</f>
        <v/>
      </c>
      <c r="P61" t="s">
        <v>108</v>
      </c>
      <c r="Q61" s="77">
        <v>0.1948</v>
      </c>
      <c r="R61" s="77">
        <v>0.1948</v>
      </c>
      <c r="S61" s="77">
        <v>7.5458999999999998E-2</v>
      </c>
      <c r="T61" s="77">
        <v>1.4E-2</v>
      </c>
      <c r="U61" s="78">
        <v>104</v>
      </c>
      <c r="V61" s="78">
        <f t="shared" si="0"/>
        <v>0.104</v>
      </c>
    </row>
    <row r="62" spans="1:22" x14ac:dyDescent="0.25">
      <c r="A62">
        <v>60</v>
      </c>
      <c r="B62" s="14">
        <v>55</v>
      </c>
      <c r="C62" t="s">
        <v>109</v>
      </c>
      <c r="D62" s="16"/>
      <c r="E62" s="16"/>
      <c r="F62" s="16"/>
      <c r="G62" s="16"/>
      <c r="H62" s="16"/>
      <c r="I62" s="16"/>
      <c r="J62" s="16"/>
      <c r="K62" s="77">
        <f>IF($C62='4. Board Level Worksheet'!$C$5,'4. Board Level Worksheet'!$C$18,"")</f>
        <v>7.4591649999999996</v>
      </c>
      <c r="L62" s="77">
        <f>IF($C62='4. Board Level Worksheet'!$C$5,'4. Board Level Worksheet'!$C$19,"")</f>
        <v>3.081461</v>
      </c>
      <c r="M62" s="79">
        <f>IF($C62='4. Board Level Worksheet'!$C$5,'4. Board Level Worksheet'!$C$21,"")</f>
        <v>24</v>
      </c>
      <c r="N62" s="79">
        <f>IF($C62='4. Board Level Worksheet'!$C$5,'4. Board Level Worksheet'!$C$28,"")</f>
        <v>751</v>
      </c>
      <c r="O62" s="79" t="e">
        <f>IF($C62='4. Board Level Worksheet'!$C$5,'4. Board Level Worksheet'!#REF!,"")</f>
        <v>#REF!</v>
      </c>
      <c r="P62" t="s">
        <v>109</v>
      </c>
      <c r="Q62" s="77">
        <v>0.35039999999999999</v>
      </c>
      <c r="R62" s="77">
        <v>0.35039999999999999</v>
      </c>
      <c r="S62" s="77">
        <v>0.166326</v>
      </c>
      <c r="T62" s="77">
        <v>8.9999999999999993E-3</v>
      </c>
      <c r="U62" s="78">
        <v>204</v>
      </c>
      <c r="V62" s="78">
        <f t="shared" si="0"/>
        <v>0.20399999999999999</v>
      </c>
    </row>
    <row r="63" spans="1:22" x14ac:dyDescent="0.25">
      <c r="A63">
        <v>61</v>
      </c>
      <c r="B63" s="14">
        <v>56</v>
      </c>
      <c r="C63" t="s">
        <v>14</v>
      </c>
      <c r="D63" s="16"/>
      <c r="E63" s="16"/>
      <c r="F63" s="16"/>
      <c r="G63" s="16"/>
      <c r="H63" s="16"/>
      <c r="I63" s="16"/>
      <c r="J63" s="16"/>
      <c r="K63" s="77" t="str">
        <f>IF($C63='4. Board Level Worksheet'!$C$5,'4. Board Level Worksheet'!$C$18,"")</f>
        <v/>
      </c>
      <c r="L63" s="77" t="str">
        <f>IF($C63='4. Board Level Worksheet'!$C$5,'4. Board Level Worksheet'!$C$19,"")</f>
        <v/>
      </c>
      <c r="M63" s="79" t="str">
        <f>IF($C63='4. Board Level Worksheet'!$C$5,'4. Board Level Worksheet'!$C$21,"")</f>
        <v/>
      </c>
      <c r="N63" s="79" t="str">
        <f>IF($C63='4. Board Level Worksheet'!$C$5,'4. Board Level Worksheet'!$C$28,"")</f>
        <v/>
      </c>
      <c r="O63" s="79" t="str">
        <f>IF($C63='4. Board Level Worksheet'!$C$5,'4. Board Level Worksheet'!#REF!,"")</f>
        <v/>
      </c>
      <c r="P63" t="s">
        <v>14</v>
      </c>
      <c r="Q63" s="77">
        <v>6.9099999999999995E-2</v>
      </c>
      <c r="R63" s="77">
        <v>6.9099999999999995E-2</v>
      </c>
      <c r="S63" s="77">
        <v>5.2442000000000003E-2</v>
      </c>
      <c r="T63" s="77">
        <v>0.01</v>
      </c>
      <c r="U63" s="78">
        <v>16</v>
      </c>
      <c r="V63" s="78">
        <f t="shared" si="0"/>
        <v>1.6E-2</v>
      </c>
    </row>
    <row r="64" spans="1:22" x14ac:dyDescent="0.25">
      <c r="A64">
        <v>62</v>
      </c>
      <c r="B64" s="14">
        <v>57</v>
      </c>
      <c r="C64" t="s">
        <v>15</v>
      </c>
      <c r="D64" s="16"/>
      <c r="E64" s="16"/>
      <c r="F64" s="16"/>
      <c r="G64" s="16"/>
      <c r="H64" s="16"/>
      <c r="I64" s="16"/>
      <c r="J64" s="16"/>
      <c r="K64" s="77" t="str">
        <f>IF($C64='4. Board Level Worksheet'!$C$5,'4. Board Level Worksheet'!$C$18,"")</f>
        <v/>
      </c>
      <c r="L64" s="77" t="str">
        <f>IF($C64='4. Board Level Worksheet'!$C$5,'4. Board Level Worksheet'!$C$19,"")</f>
        <v/>
      </c>
      <c r="M64" s="79" t="str">
        <f>IF($C64='4. Board Level Worksheet'!$C$5,'4. Board Level Worksheet'!$C$21,"")</f>
        <v/>
      </c>
      <c r="N64" s="79" t="str">
        <f>IF($C64='4. Board Level Worksheet'!$C$5,'4. Board Level Worksheet'!$C$28,"")</f>
        <v/>
      </c>
      <c r="O64" s="79" t="str">
        <f>IF($C64='4. Board Level Worksheet'!$C$5,'4. Board Level Worksheet'!#REF!,"")</f>
        <v/>
      </c>
      <c r="P64" t="s">
        <v>15</v>
      </c>
      <c r="Q64" s="77">
        <v>0.14949999999999999</v>
      </c>
      <c r="R64" s="77">
        <v>0.14949999999999999</v>
      </c>
      <c r="S64" s="77">
        <v>7.7235999999999999E-2</v>
      </c>
      <c r="T64" s="77">
        <v>1.0999999999999999E-2</v>
      </c>
      <c r="U64" s="78">
        <v>36</v>
      </c>
      <c r="V64" s="78">
        <f t="shared" si="0"/>
        <v>3.5999999999999997E-2</v>
      </c>
    </row>
    <row r="65" spans="1:22" x14ac:dyDescent="0.25">
      <c r="A65">
        <v>63</v>
      </c>
      <c r="B65" s="14">
        <v>58</v>
      </c>
      <c r="C65" t="s">
        <v>16</v>
      </c>
      <c r="D65" s="16"/>
      <c r="E65" s="16"/>
      <c r="F65" s="16"/>
      <c r="G65" s="16"/>
      <c r="H65" s="16"/>
      <c r="I65" s="16"/>
      <c r="J65" s="16"/>
      <c r="K65" s="77" t="str">
        <f>IF($C65='4. Board Level Worksheet'!$C$5,'4. Board Level Worksheet'!$C$18,"")</f>
        <v/>
      </c>
      <c r="L65" s="77" t="str">
        <f>IF($C65='4. Board Level Worksheet'!$C$5,'4. Board Level Worksheet'!$C$19,"")</f>
        <v/>
      </c>
      <c r="M65" s="79" t="str">
        <f>IF($C65='4. Board Level Worksheet'!$C$5,'4. Board Level Worksheet'!$C$21,"")</f>
        <v/>
      </c>
      <c r="N65" s="79" t="str">
        <f>IF($C65='4. Board Level Worksheet'!$C$5,'4. Board Level Worksheet'!$C$28,"")</f>
        <v/>
      </c>
      <c r="O65" s="79" t="str">
        <f>IF($C65='4. Board Level Worksheet'!$C$5,'4. Board Level Worksheet'!#REF!,"")</f>
        <v/>
      </c>
      <c r="P65" t="s">
        <v>16</v>
      </c>
      <c r="Q65" s="77">
        <v>0.50949999999999995</v>
      </c>
      <c r="R65" s="77">
        <v>0.50949999999999995</v>
      </c>
      <c r="S65" s="77">
        <v>0.23052700000000001</v>
      </c>
      <c r="T65" s="77">
        <v>4.4999999999999998E-2</v>
      </c>
      <c r="U65" s="78">
        <v>67</v>
      </c>
      <c r="V65" s="78">
        <f t="shared" si="0"/>
        <v>6.7000000000000004E-2</v>
      </c>
    </row>
    <row r="66" spans="1:22" x14ac:dyDescent="0.25">
      <c r="A66">
        <v>64</v>
      </c>
      <c r="B66" s="14">
        <v>59</v>
      </c>
      <c r="C66" t="s">
        <v>17</v>
      </c>
      <c r="D66" s="16"/>
      <c r="E66" s="16"/>
      <c r="F66" s="16"/>
      <c r="G66" s="16"/>
      <c r="H66" s="16"/>
      <c r="I66" s="16"/>
      <c r="J66" s="16"/>
      <c r="K66" s="77" t="str">
        <f>IF($C66='4. Board Level Worksheet'!$C$5,'4. Board Level Worksheet'!$C$18,"")</f>
        <v/>
      </c>
      <c r="L66" s="77" t="str">
        <f>IF($C66='4. Board Level Worksheet'!$C$5,'4. Board Level Worksheet'!$C$19,"")</f>
        <v/>
      </c>
      <c r="M66" s="79" t="str">
        <f>IF($C66='4. Board Level Worksheet'!$C$5,'4. Board Level Worksheet'!$C$21,"")</f>
        <v/>
      </c>
      <c r="N66" s="79" t="str">
        <f>IF($C66='4. Board Level Worksheet'!$C$5,'4. Board Level Worksheet'!$C$28,"")</f>
        <v/>
      </c>
      <c r="O66" s="79" t="str">
        <f>IF($C66='4. Board Level Worksheet'!$C$5,'4. Board Level Worksheet'!#REF!,"")</f>
        <v/>
      </c>
      <c r="P66" t="s">
        <v>17</v>
      </c>
      <c r="Q66" s="77">
        <v>0.39029999999999998</v>
      </c>
      <c r="R66" s="77">
        <v>0.39029999999999998</v>
      </c>
      <c r="S66" s="77">
        <v>0.26666299999999998</v>
      </c>
      <c r="T66" s="77">
        <v>4.4999999999999998E-2</v>
      </c>
      <c r="U66" s="78">
        <v>192</v>
      </c>
      <c r="V66" s="78">
        <f t="shared" si="0"/>
        <v>0.192</v>
      </c>
    </row>
    <row r="67" spans="1:22" x14ac:dyDescent="0.25">
      <c r="A67">
        <v>65</v>
      </c>
      <c r="B67" s="14" t="s">
        <v>43</v>
      </c>
      <c r="C67" t="s">
        <v>18</v>
      </c>
      <c r="D67" s="16"/>
      <c r="E67" s="16"/>
      <c r="F67" s="16"/>
      <c r="G67" s="16"/>
      <c r="H67" s="16"/>
      <c r="I67" s="16"/>
      <c r="J67" s="16"/>
      <c r="K67" s="77" t="str">
        <f>IF($C67='4. Board Level Worksheet'!$C$5,'4. Board Level Worksheet'!$C$18,"")</f>
        <v/>
      </c>
      <c r="L67" s="77" t="str">
        <f>IF($C67='4. Board Level Worksheet'!$C$5,'4. Board Level Worksheet'!$C$19,"")</f>
        <v/>
      </c>
      <c r="M67" s="79" t="str">
        <f>IF($C67='4. Board Level Worksheet'!$C$5,'4. Board Level Worksheet'!$C$21,"")</f>
        <v/>
      </c>
      <c r="N67" s="79" t="str">
        <f>IF($C67='4. Board Level Worksheet'!$C$5,'4. Board Level Worksheet'!$C$28,"")</f>
        <v/>
      </c>
      <c r="O67" s="79" t="str">
        <f>IF($C67='4. Board Level Worksheet'!$C$5,'4. Board Level Worksheet'!#REF!,"")</f>
        <v/>
      </c>
      <c r="P67" t="s">
        <v>18</v>
      </c>
      <c r="Q67" s="77">
        <v>0.3367</v>
      </c>
      <c r="R67" s="77">
        <v>0.3367</v>
      </c>
      <c r="S67" s="77">
        <v>0.12409100000000001</v>
      </c>
      <c r="T67" s="77">
        <v>1.7000000000000001E-2</v>
      </c>
      <c r="U67" s="78">
        <v>170</v>
      </c>
      <c r="V67" s="78">
        <f t="shared" si="0"/>
        <v>0.17</v>
      </c>
    </row>
    <row r="68" spans="1:22" x14ac:dyDescent="0.25">
      <c r="A68">
        <v>66</v>
      </c>
      <c r="B68" s="14" t="s">
        <v>44</v>
      </c>
      <c r="C68" t="s">
        <v>19</v>
      </c>
      <c r="D68" s="16"/>
      <c r="E68" s="16"/>
      <c r="F68" s="16"/>
      <c r="G68" s="16"/>
      <c r="H68" s="16"/>
      <c r="I68" s="16"/>
      <c r="J68" s="16"/>
      <c r="K68" s="77" t="str">
        <f>IF($C68='4. Board Level Worksheet'!$C$5,'4. Board Level Worksheet'!$C$18,"")</f>
        <v/>
      </c>
      <c r="L68" s="77" t="str">
        <f>IF($C68='4. Board Level Worksheet'!$C$5,'4. Board Level Worksheet'!$C$19,"")</f>
        <v/>
      </c>
      <c r="M68" s="79" t="str">
        <f>IF($C68='4. Board Level Worksheet'!$C$5,'4. Board Level Worksheet'!$C$21,"")</f>
        <v/>
      </c>
      <c r="N68" s="79" t="str">
        <f>IF($C68='4. Board Level Worksheet'!$C$5,'4. Board Level Worksheet'!$C$28,"")</f>
        <v/>
      </c>
      <c r="O68" s="79" t="str">
        <f>IF($C68='4. Board Level Worksheet'!$C$5,'4. Board Level Worksheet'!#REF!,"")</f>
        <v/>
      </c>
      <c r="P68" t="s">
        <v>19</v>
      </c>
      <c r="Q68" s="77">
        <v>0.10730000000000001</v>
      </c>
      <c r="R68" s="77">
        <v>0.10730000000000001</v>
      </c>
      <c r="S68" s="77">
        <v>6.3603999999999994E-2</v>
      </c>
      <c r="T68" s="77">
        <v>0.01</v>
      </c>
      <c r="U68" s="78">
        <v>69</v>
      </c>
      <c r="V68" s="78">
        <f t="shared" ref="V68:V78" si="1">U68*1000/1000000</f>
        <v>6.9000000000000006E-2</v>
      </c>
    </row>
    <row r="69" spans="1:22" x14ac:dyDescent="0.25">
      <c r="A69">
        <v>67</v>
      </c>
      <c r="B69" s="14">
        <v>61</v>
      </c>
      <c r="C69" t="s">
        <v>20</v>
      </c>
      <c r="D69" s="16"/>
      <c r="E69" s="16"/>
      <c r="F69" s="16"/>
      <c r="G69" s="16"/>
      <c r="H69" s="16"/>
      <c r="I69" s="16"/>
      <c r="J69" s="16"/>
      <c r="K69" s="77" t="str">
        <f>IF($C69='4. Board Level Worksheet'!$C$5,'4. Board Level Worksheet'!$C$18,"")</f>
        <v/>
      </c>
      <c r="L69" s="77" t="str">
        <f>IF($C69='4. Board Level Worksheet'!$C$5,'4. Board Level Worksheet'!$C$19,"")</f>
        <v/>
      </c>
      <c r="M69" s="79" t="str">
        <f>IF($C69='4. Board Level Worksheet'!$C$5,'4. Board Level Worksheet'!$C$21,"")</f>
        <v/>
      </c>
      <c r="N69" s="79" t="str">
        <f>IF($C69='4. Board Level Worksheet'!$C$5,'4. Board Level Worksheet'!$C$28,"")</f>
        <v/>
      </c>
      <c r="O69" s="79" t="str">
        <f>IF($C69='4. Board Level Worksheet'!$C$5,'4. Board Level Worksheet'!#REF!,"")</f>
        <v/>
      </c>
      <c r="P69" t="s">
        <v>20</v>
      </c>
      <c r="Q69" s="77">
        <v>0.37</v>
      </c>
      <c r="R69" s="77">
        <v>0.37</v>
      </c>
      <c r="S69" s="77">
        <v>0.119952</v>
      </c>
      <c r="T69" s="77">
        <v>2.8000000000000001E-2</v>
      </c>
      <c r="U69" s="78">
        <v>385</v>
      </c>
      <c r="V69" s="78">
        <f t="shared" si="1"/>
        <v>0.38500000000000001</v>
      </c>
    </row>
    <row r="70" spans="1:22" x14ac:dyDescent="0.25">
      <c r="A70">
        <v>68</v>
      </c>
      <c r="B70" s="14">
        <v>62</v>
      </c>
      <c r="C70" t="s">
        <v>21</v>
      </c>
      <c r="D70" s="16"/>
      <c r="E70" s="16"/>
      <c r="F70" s="16"/>
      <c r="G70" s="16"/>
      <c r="H70" s="16"/>
      <c r="I70" s="16"/>
      <c r="J70" s="16"/>
      <c r="K70" s="77" t="str">
        <f>IF($C70='4. Board Level Worksheet'!$C$5,'4. Board Level Worksheet'!$C$18,"")</f>
        <v/>
      </c>
      <c r="L70" s="77" t="str">
        <f>IF($C70='4. Board Level Worksheet'!$C$5,'4. Board Level Worksheet'!$C$19,"")</f>
        <v/>
      </c>
      <c r="M70" s="79" t="str">
        <f>IF($C70='4. Board Level Worksheet'!$C$5,'4. Board Level Worksheet'!$C$21,"")</f>
        <v/>
      </c>
      <c r="N70" s="79" t="str">
        <f>IF($C70='4. Board Level Worksheet'!$C$5,'4. Board Level Worksheet'!$C$28,"")</f>
        <v/>
      </c>
      <c r="O70" s="79" t="str">
        <f>IF($C70='4. Board Level Worksheet'!$C$5,'4. Board Level Worksheet'!#REF!,"")</f>
        <v/>
      </c>
      <c r="P70" t="s">
        <v>21</v>
      </c>
      <c r="Q70" s="77">
        <v>3.5799999999999998E-2</v>
      </c>
      <c r="R70" s="77">
        <v>3.5799999999999998E-2</v>
      </c>
      <c r="S70" s="77">
        <v>2.3341000000000001E-2</v>
      </c>
      <c r="T70" s="77">
        <v>5.0000000000000001E-3</v>
      </c>
      <c r="U70" s="78">
        <v>11</v>
      </c>
      <c r="V70" s="78">
        <f t="shared" si="1"/>
        <v>1.0999999999999999E-2</v>
      </c>
    </row>
    <row r="71" spans="1:22" x14ac:dyDescent="0.25">
      <c r="A71">
        <v>69</v>
      </c>
      <c r="B71" s="14">
        <v>63</v>
      </c>
      <c r="C71" t="s">
        <v>22</v>
      </c>
      <c r="D71" s="16"/>
      <c r="E71" s="16"/>
      <c r="F71" s="16"/>
      <c r="G71" s="16"/>
      <c r="H71" s="16"/>
      <c r="I71" s="16"/>
      <c r="J71" s="16"/>
      <c r="K71" s="77" t="str">
        <f>IF($C71='4. Board Level Worksheet'!$C$5,'4. Board Level Worksheet'!$C$18,"")</f>
        <v/>
      </c>
      <c r="L71" s="77" t="str">
        <f>IF($C71='4. Board Level Worksheet'!$C$5,'4. Board Level Worksheet'!$C$19,"")</f>
        <v/>
      </c>
      <c r="M71" s="79" t="str">
        <f>IF($C71='4. Board Level Worksheet'!$C$5,'4. Board Level Worksheet'!$C$21,"")</f>
        <v/>
      </c>
      <c r="N71" s="79" t="str">
        <f>IF($C71='4. Board Level Worksheet'!$C$5,'4. Board Level Worksheet'!$C$28,"")</f>
        <v/>
      </c>
      <c r="O71" s="79" t="str">
        <f>IF($C71='4. Board Level Worksheet'!$C$5,'4. Board Level Worksheet'!#REF!,"")</f>
        <v/>
      </c>
      <c r="P71" t="s">
        <v>22</v>
      </c>
      <c r="Q71" s="77">
        <v>0.29149999999999998</v>
      </c>
      <c r="R71" s="77">
        <v>0.29149999999999998</v>
      </c>
      <c r="S71" s="77">
        <v>0.16191700000000001</v>
      </c>
      <c r="T71" s="77">
        <v>3.6999999999999998E-2</v>
      </c>
      <c r="U71" s="78">
        <v>45</v>
      </c>
      <c r="V71" s="78">
        <f t="shared" si="1"/>
        <v>4.4999999999999998E-2</v>
      </c>
    </row>
    <row r="72" spans="1:22" x14ac:dyDescent="0.25">
      <c r="A72">
        <v>70</v>
      </c>
      <c r="B72" s="14">
        <v>64</v>
      </c>
      <c r="C72" t="s">
        <v>23</v>
      </c>
      <c r="D72" s="16"/>
      <c r="E72" s="16"/>
      <c r="F72" s="16"/>
      <c r="G72" s="16"/>
      <c r="H72" s="16"/>
      <c r="I72" s="16"/>
      <c r="J72" s="16"/>
      <c r="K72" s="77" t="str">
        <f>IF($C72='4. Board Level Worksheet'!$C$5,'4. Board Level Worksheet'!$C$18,"")</f>
        <v/>
      </c>
      <c r="L72" s="77" t="str">
        <f>IF($C72='4. Board Level Worksheet'!$C$5,'4. Board Level Worksheet'!$C$19,"")</f>
        <v/>
      </c>
      <c r="M72" s="79" t="str">
        <f>IF($C72='4. Board Level Worksheet'!$C$5,'4. Board Level Worksheet'!$C$21,"")</f>
        <v/>
      </c>
      <c r="N72" s="79" t="str">
        <f>IF($C72='4. Board Level Worksheet'!$C$5,'4. Board Level Worksheet'!$C$28,"")</f>
        <v/>
      </c>
      <c r="O72" s="79" t="str">
        <f>IF($C72='4. Board Level Worksheet'!$C$5,'4. Board Level Worksheet'!#REF!,"")</f>
        <v/>
      </c>
      <c r="P72" t="s">
        <v>23</v>
      </c>
      <c r="Q72" s="77">
        <v>0.5413</v>
      </c>
      <c r="R72" s="77">
        <v>0.5413</v>
      </c>
      <c r="S72" s="77">
        <v>0.26413599999999998</v>
      </c>
      <c r="T72" s="77">
        <v>5.8000000000000003E-2</v>
      </c>
      <c r="U72" s="78">
        <v>97</v>
      </c>
      <c r="V72" s="78">
        <f t="shared" si="1"/>
        <v>9.7000000000000003E-2</v>
      </c>
    </row>
    <row r="73" spans="1:22" x14ac:dyDescent="0.25">
      <c r="A73">
        <v>71</v>
      </c>
      <c r="B73" s="14">
        <v>65</v>
      </c>
      <c r="C73" t="s">
        <v>24</v>
      </c>
      <c r="D73" s="16"/>
      <c r="E73" s="16"/>
      <c r="F73" s="16"/>
      <c r="G73" s="16"/>
      <c r="H73" s="16"/>
      <c r="I73" s="16"/>
      <c r="J73" s="16"/>
      <c r="K73" s="77" t="str">
        <f>IF($C73='4. Board Level Worksheet'!$C$5,'4. Board Level Worksheet'!$C$18,"")</f>
        <v/>
      </c>
      <c r="L73" s="77" t="str">
        <f>IF($C73='4. Board Level Worksheet'!$C$5,'4. Board Level Worksheet'!$C$19,"")</f>
        <v/>
      </c>
      <c r="M73" s="79" t="str">
        <f>IF($C73='4. Board Level Worksheet'!$C$5,'4. Board Level Worksheet'!$C$21,"")</f>
        <v/>
      </c>
      <c r="N73" s="79" t="str">
        <f>IF($C73='4. Board Level Worksheet'!$C$5,'4. Board Level Worksheet'!$C$28,"")</f>
        <v/>
      </c>
      <c r="O73" s="79" t="str">
        <f>IF($C73='4. Board Level Worksheet'!$C$5,'4. Board Level Worksheet'!#REF!,"")</f>
        <v/>
      </c>
      <c r="P73" t="s">
        <v>24</v>
      </c>
      <c r="Q73" s="77">
        <v>0.37009999999999998</v>
      </c>
      <c r="R73" s="77">
        <v>0.37009999999999998</v>
      </c>
      <c r="S73" s="77">
        <v>0.19773199999999999</v>
      </c>
      <c r="T73" s="77">
        <v>3.2000000000000001E-2</v>
      </c>
      <c r="U73" s="78">
        <v>116</v>
      </c>
      <c r="V73" s="78">
        <f t="shared" si="1"/>
        <v>0.11600000000000001</v>
      </c>
    </row>
    <row r="74" spans="1:22" x14ac:dyDescent="0.25">
      <c r="A74">
        <v>72</v>
      </c>
      <c r="B74" s="14">
        <v>66</v>
      </c>
      <c r="C74" t="s">
        <v>25</v>
      </c>
      <c r="D74" s="16"/>
      <c r="E74" s="16"/>
      <c r="F74" s="16"/>
      <c r="G74" s="16"/>
      <c r="H74" s="16"/>
      <c r="I74" s="16"/>
      <c r="J74" s="16"/>
      <c r="K74" s="77" t="str">
        <f>IF($C74='4. Board Level Worksheet'!$C$5,'4. Board Level Worksheet'!$C$18,"")</f>
        <v/>
      </c>
      <c r="L74" s="77" t="str">
        <f>IF($C74='4. Board Level Worksheet'!$C$5,'4. Board Level Worksheet'!$C$19,"")</f>
        <v/>
      </c>
      <c r="M74" s="79" t="str">
        <f>IF($C74='4. Board Level Worksheet'!$C$5,'4. Board Level Worksheet'!$C$21,"")</f>
        <v/>
      </c>
      <c r="N74" s="79" t="str">
        <f>IF($C74='4. Board Level Worksheet'!$C$5,'4. Board Level Worksheet'!$C$28,"")</f>
        <v/>
      </c>
      <c r="O74" s="79" t="str">
        <f>IF($C74='4. Board Level Worksheet'!$C$5,'4. Board Level Worksheet'!#REF!,"")</f>
        <v/>
      </c>
      <c r="P74" t="s">
        <v>25</v>
      </c>
      <c r="Q74" s="77">
        <v>0.56269999999999998</v>
      </c>
      <c r="R74" s="77">
        <v>0.56269999999999998</v>
      </c>
      <c r="S74" s="77">
        <v>0.36524000000000001</v>
      </c>
      <c r="T74" s="77">
        <v>7.0999999999999994E-2</v>
      </c>
      <c r="U74" s="78">
        <v>203</v>
      </c>
      <c r="V74" s="78">
        <f t="shared" si="1"/>
        <v>0.20300000000000001</v>
      </c>
    </row>
    <row r="75" spans="1:22" x14ac:dyDescent="0.25">
      <c r="A75">
        <v>73</v>
      </c>
      <c r="B75" s="14">
        <v>100</v>
      </c>
      <c r="C75" t="s">
        <v>110</v>
      </c>
      <c r="D75" s="16"/>
      <c r="E75" s="16"/>
      <c r="F75" s="16"/>
      <c r="G75" s="16"/>
      <c r="H75" s="16"/>
      <c r="I75" s="16"/>
      <c r="J75" s="16"/>
      <c r="K75" s="77" t="str">
        <f>IF($C75='4. Board Level Worksheet'!$C$5,'4. Board Level Worksheet'!$C$18,"")</f>
        <v/>
      </c>
      <c r="L75" s="77" t="str">
        <f>IF($C75='4. Board Level Worksheet'!$C$5,'4. Board Level Worksheet'!$C$19,"")</f>
        <v/>
      </c>
      <c r="M75" s="79" t="str">
        <f>IF($C75='4. Board Level Worksheet'!$C$5,'4. Board Level Worksheet'!$C$21,"")</f>
        <v/>
      </c>
      <c r="N75" s="79" t="str">
        <f>IF($C75='4. Board Level Worksheet'!$C$5,'4. Board Level Worksheet'!$C$28,"")</f>
        <v/>
      </c>
      <c r="O75" s="79" t="str">
        <f>IF($C75='4. Board Level Worksheet'!$C$5,'4. Board Level Worksheet'!#REF!,"")</f>
        <v/>
      </c>
      <c r="P75" t="s">
        <v>110</v>
      </c>
      <c r="Q75" s="77">
        <v>5.0000000000000001E-3</v>
      </c>
      <c r="R75" s="77">
        <v>5.0000000000000001E-3</v>
      </c>
      <c r="S75" s="77">
        <v>1.3566999999999999E-2</v>
      </c>
      <c r="T75" s="77">
        <v>0</v>
      </c>
      <c r="U75" s="78">
        <v>0</v>
      </c>
      <c r="V75" s="78">
        <f t="shared" si="1"/>
        <v>0</v>
      </c>
    </row>
    <row r="76" spans="1:22" x14ac:dyDescent="0.25">
      <c r="A76">
        <v>74</v>
      </c>
      <c r="B76" s="14">
        <v>101</v>
      </c>
      <c r="C76" t="s">
        <v>111</v>
      </c>
      <c r="D76" s="16"/>
      <c r="E76" s="16"/>
      <c r="F76" s="16"/>
      <c r="G76" s="16"/>
      <c r="H76" s="16"/>
      <c r="I76" s="16"/>
      <c r="J76" s="16"/>
      <c r="K76" s="77" t="str">
        <f>IF($C76='4. Board Level Worksheet'!$C$5,'4. Board Level Worksheet'!$C$18,"")</f>
        <v/>
      </c>
      <c r="L76" s="77" t="str">
        <f>IF($C76='4. Board Level Worksheet'!$C$5,'4. Board Level Worksheet'!$C$19,"")</f>
        <v/>
      </c>
      <c r="M76" s="79" t="str">
        <f>IF($C76='4. Board Level Worksheet'!$C$5,'4. Board Level Worksheet'!$C$21,"")</f>
        <v/>
      </c>
      <c r="N76" s="79" t="str">
        <f>IF($C76='4. Board Level Worksheet'!$C$5,'4. Board Level Worksheet'!$C$28,"")</f>
        <v/>
      </c>
      <c r="O76" s="79" t="str">
        <f>IF($C76='4. Board Level Worksheet'!$C$5,'4. Board Level Worksheet'!#REF!,"")</f>
        <v/>
      </c>
      <c r="P76" t="s">
        <v>111</v>
      </c>
      <c r="Q76" s="77">
        <v>5.0000000000000001E-3</v>
      </c>
      <c r="R76" s="77">
        <v>5.0000000000000001E-3</v>
      </c>
      <c r="S76" s="77">
        <v>9.2420000000000002E-3</v>
      </c>
      <c r="T76" s="77">
        <v>0</v>
      </c>
      <c r="U76" s="78">
        <v>20</v>
      </c>
      <c r="V76" s="78">
        <f t="shared" si="1"/>
        <v>0.02</v>
      </c>
    </row>
    <row r="77" spans="1:22" x14ac:dyDescent="0.25">
      <c r="A77">
        <v>75</v>
      </c>
      <c r="B77" s="14">
        <v>102</v>
      </c>
      <c r="C77" t="s">
        <v>112</v>
      </c>
      <c r="D77" s="16"/>
      <c r="E77" s="16"/>
      <c r="F77" s="16"/>
      <c r="G77" s="16"/>
      <c r="H77" s="16"/>
      <c r="I77" s="16"/>
      <c r="J77" s="16"/>
      <c r="K77" s="77" t="str">
        <f>IF($C77='4. Board Level Worksheet'!$C$5,'4. Board Level Worksheet'!$C$18,"")</f>
        <v/>
      </c>
      <c r="L77" s="77" t="str">
        <f>IF($C77='4. Board Level Worksheet'!$C$5,'4. Board Level Worksheet'!$C$19,"")</f>
        <v/>
      </c>
      <c r="M77" s="79" t="str">
        <f>IF($C77='4. Board Level Worksheet'!$C$5,'4. Board Level Worksheet'!$C$21,"")</f>
        <v/>
      </c>
      <c r="N77" s="79" t="str">
        <f>IF($C77='4. Board Level Worksheet'!$C$5,'4. Board Level Worksheet'!$C$28,"")</f>
        <v/>
      </c>
      <c r="O77" s="79" t="str">
        <f>IF($C77='4. Board Level Worksheet'!$C$5,'4. Board Level Worksheet'!#REF!,"")</f>
        <v/>
      </c>
      <c r="P77" t="s">
        <v>112</v>
      </c>
      <c r="Q77" s="77">
        <v>5.0000000000000001E-3</v>
      </c>
      <c r="R77" s="77">
        <v>5.0000000000000001E-3</v>
      </c>
      <c r="S77" s="77">
        <v>4.5110000000000003E-3</v>
      </c>
      <c r="T77" s="77">
        <v>0</v>
      </c>
      <c r="U77" s="78">
        <v>21</v>
      </c>
      <c r="V77" s="78">
        <f t="shared" si="1"/>
        <v>2.1000000000000001E-2</v>
      </c>
    </row>
    <row r="78" spans="1:22" x14ac:dyDescent="0.25">
      <c r="A78">
        <v>76</v>
      </c>
      <c r="B78" s="14">
        <v>103</v>
      </c>
      <c r="C78" t="s">
        <v>26</v>
      </c>
      <c r="D78" s="16"/>
      <c r="E78" s="16"/>
      <c r="F78" s="16"/>
      <c r="G78" s="16"/>
      <c r="H78" s="16"/>
      <c r="I78" s="16"/>
      <c r="J78" s="16"/>
      <c r="K78" s="77" t="str">
        <f>IF($C78='4. Board Level Worksheet'!$C$5,'4. Board Level Worksheet'!$C$18,"")</f>
        <v/>
      </c>
      <c r="L78" s="77" t="str">
        <f>IF($C78='4. Board Level Worksheet'!$C$5,'4. Board Level Worksheet'!$C$19,"")</f>
        <v/>
      </c>
      <c r="M78" s="79" t="str">
        <f>IF($C78='4. Board Level Worksheet'!$C$5,'4. Board Level Worksheet'!$C$21,"")</f>
        <v/>
      </c>
      <c r="N78" s="79" t="str">
        <f>IF($C78='4. Board Level Worksheet'!$C$5,'4. Board Level Worksheet'!$C$28,"")</f>
        <v/>
      </c>
      <c r="O78" s="79" t="str">
        <f>IF($C78='4. Board Level Worksheet'!$C$5,'4. Board Level Worksheet'!#REF!,"")</f>
        <v/>
      </c>
      <c r="P78" t="s">
        <v>26</v>
      </c>
      <c r="Q78" s="77">
        <v>5.0000000000000001E-3</v>
      </c>
      <c r="R78" s="77">
        <v>5.0000000000000001E-3</v>
      </c>
      <c r="S78" s="77">
        <v>3.8440000000000002E-3</v>
      </c>
      <c r="T78" s="77">
        <v>1E-3</v>
      </c>
      <c r="U78" s="78">
        <v>8</v>
      </c>
      <c r="V78" s="78">
        <f t="shared" si="1"/>
        <v>8.0000000000000002E-3</v>
      </c>
    </row>
  </sheetData>
  <mergeCells count="2">
    <mergeCell ref="D1:E1"/>
    <mergeCell ref="F1:G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1E73A049EA9145812C06B20271D7C6" ma:contentTypeVersion="1" ma:contentTypeDescription="Create a new document." ma:contentTypeScope="" ma:versionID="54f594d6cb9091e4cc90ff10e560bfde">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64D024A-B866-4094-8548-C6191EE891EA}"/>
</file>

<file path=customXml/itemProps2.xml><?xml version="1.0" encoding="utf-8"?>
<ds:datastoreItem xmlns:ds="http://schemas.openxmlformats.org/officeDocument/2006/customXml" ds:itemID="{6CE3BFB6-99B9-41E0-8906-2998451C0E16}"/>
</file>

<file path=customXml/itemProps3.xml><?xml version="1.0" encoding="utf-8"?>
<ds:datastoreItem xmlns:ds="http://schemas.openxmlformats.org/officeDocument/2006/customXml" ds:itemID="{A25A2792-4BEF-4CEB-B44E-8083C71E76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 Board Ventilation Strategy</vt:lpstr>
      <vt:lpstr>2. Board Level Investments</vt:lpstr>
      <vt:lpstr>3. School Dashboard</vt:lpstr>
      <vt:lpstr>4. Board Level Worksheet</vt:lpstr>
      <vt:lpstr>5. School Level Worksheet</vt:lpstr>
      <vt:lpstr>Funding Tables</vt:lpstr>
      <vt:lpstr>School_Name</vt:lpstr>
      <vt:lpstr>Ventilation</vt:lpstr>
    </vt:vector>
  </TitlesOfParts>
  <Company>Ontario Ministry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Dashboard Excel MockUp - August 4 2021 v5</dc:title>
  <dc:creator>Okwelum, Edson (EDU)</dc:creator>
  <cp:lastModifiedBy>Bryan Davies</cp:lastModifiedBy>
  <cp:lastPrinted>2021-08-30T14:27:21Z</cp:lastPrinted>
  <dcterms:created xsi:type="dcterms:W3CDTF">2021-08-03T14:52:18Z</dcterms:created>
  <dcterms:modified xsi:type="dcterms:W3CDTF">2021-09-03T13:11:42Z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0x010100BB1E73A049EA9145812C06B20271D7C6</vt:lpwstr>
  </property>
  <property fmtid="{D5CDD505-2E9C-101B-9397-08002B2CF9AE}" pid="3" name="MSIP_Label_034a106e-6316-442c-ad35-738afd673d2b_Enabled">
    <vt:lpwstr>true</vt:lpwstr>
  </property>
  <property fmtid="{D5CDD505-2E9C-101B-9397-08002B2CF9AE}" pid="4" name="MSIP_Label_034a106e-6316-442c-ad35-738afd673d2b_SetDate">
    <vt:lpwstr>2021-08-10T20:42:25Z</vt:lpwstr>
  </property>
  <property fmtid="{D5CDD505-2E9C-101B-9397-08002B2CF9AE}" pid="5" name="MSIP_Label_034a106e-6316-442c-ad35-738afd673d2b_Method">
    <vt:lpwstr>Standard</vt:lpwstr>
  </property>
  <property fmtid="{D5CDD505-2E9C-101B-9397-08002B2CF9AE}" pid="6" name="MSIP_Label_034a106e-6316-442c-ad35-738afd673d2b_Name">
    <vt:lpwstr>034a106e-6316-442c-ad35-738afd673d2b</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ActionId">
    <vt:lpwstr>96eba60e-ebfa-4ad4-a626-95565a779b5c</vt:lpwstr>
  </property>
  <property fmtid="{D5CDD505-2E9C-101B-9397-08002B2CF9AE}" pid="9" name="MSIP_Label_034a106e-6316-442c-ad35-738afd673d2b_ContentBits">
    <vt:lpwstr>0</vt:lpwstr>
  </property>
  <property fmtid="{D5CDD505-2E9C-101B-9397-08002B2CF9AE}" pid="10" name="SV_QUERY_LIST_4F35BF76-6C0D-4D9B-82B2-816C12CF3733">
    <vt:lpwstr>empty_477D106A-C0D6-4607-AEBD-E2C9D60EA279</vt:lpwstr>
  </property>
</Properties>
</file>